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activeTab="5"/>
  </bookViews>
  <sheets>
    <sheet name="inversion" sheetId="1" r:id="rId1"/>
    <sheet name="objetivos" sheetId="2" r:id="rId2"/>
    <sheet name="plan des" sheetId="3" r:id="rId3"/>
    <sheet name="anexo1" sheetId="4" r:id="rId4"/>
    <sheet name="anexo2" sheetId="5" r:id="rId5"/>
    <sheet name="tips" sheetId="6" r:id="rId6"/>
    <sheet name="Hoja3" sheetId="7" r:id="rId7"/>
    <sheet name="Hoja4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<sst xmlns="http://schemas.openxmlformats.org/spreadsheetml/2006/main" count="742" uniqueCount="365">
  <si>
    <t>Dirección de Economía y Finanzas</t>
  </si>
  <si>
    <t xml:space="preserve">Subdirección de Análisis económico, </t>
  </si>
  <si>
    <t>Inversión directa y/o Bogotá positiva</t>
  </si>
  <si>
    <t>Transferencias para inversión</t>
  </si>
  <si>
    <t>Pasivos exigibles y cuentas por pagar</t>
  </si>
  <si>
    <t>Reservas presupuestales para Bogotá positiva</t>
  </si>
  <si>
    <t>Reservas presupuestales y no utilizadas</t>
  </si>
  <si>
    <t>Total inversión</t>
  </si>
  <si>
    <t>Presupuestal y Estadísticas Fiscales</t>
  </si>
  <si>
    <t>Presupuesto</t>
  </si>
  <si>
    <t>Ejecución</t>
  </si>
  <si>
    <t>Entidades           Cuentas</t>
  </si>
  <si>
    <t>Definitivo</t>
  </si>
  <si>
    <t>% part.</t>
  </si>
  <si>
    <t>Giros</t>
  </si>
  <si>
    <t>% ejec.</t>
  </si>
  <si>
    <t>Compromisos por pagar</t>
  </si>
  <si>
    <t>Total</t>
  </si>
  <si>
    <t>Inicial</t>
  </si>
  <si>
    <t>Vigente</t>
  </si>
  <si>
    <t>SUSPENSIÓN</t>
  </si>
  <si>
    <t>Disponible</t>
  </si>
  <si>
    <t>Concejo</t>
  </si>
  <si>
    <t>Personería</t>
  </si>
  <si>
    <t>Secretaría General</t>
  </si>
  <si>
    <t>Veeduría</t>
  </si>
  <si>
    <t>Scretaría de Gobierno</t>
  </si>
  <si>
    <t>Secretaría de Hacienda</t>
  </si>
  <si>
    <t>Dirección de Gestión Corporativa</t>
  </si>
  <si>
    <t>Dirección Distrital de Presupuesto</t>
  </si>
  <si>
    <t>dirección de Crédito Público</t>
  </si>
  <si>
    <t>Cuenta Fondo del Concejo</t>
  </si>
  <si>
    <t>Secretaría de Educación</t>
  </si>
  <si>
    <t>Secretaría Distrital de la Movilidad -Dirección Administrativa-</t>
  </si>
  <si>
    <t>Secretaría Distrital de la Movilidad -Secretaria de Tránsito y Transporte-</t>
  </si>
  <si>
    <t>Secretaría Distrital de Salud</t>
  </si>
  <si>
    <t>Secretaria Distrital de Desarrollo Económico</t>
  </si>
  <si>
    <t>Secretaría Distrital del Hábitat</t>
  </si>
  <si>
    <t>Secretaria Distrital de Cultura, Recreación y Deporte</t>
  </si>
  <si>
    <t>Secretaría Distrital de Planeación</t>
  </si>
  <si>
    <t>Secretaría Distrital de Integración Social</t>
  </si>
  <si>
    <t>Depto. Adtivo. del Servicio Civil</t>
  </si>
  <si>
    <t>Secretaría Distrital de Ambiente</t>
  </si>
  <si>
    <t>Depto. Adtivo. de la Defensoría del Espacio Público</t>
  </si>
  <si>
    <t>Unidad Adtiva. Especial del Cuerpo Oficial de Bomberos</t>
  </si>
  <si>
    <t>Administración Central</t>
  </si>
  <si>
    <t>Instituto para la Economía Docial</t>
  </si>
  <si>
    <t>Fondo Financiero Distrital de Salud</t>
  </si>
  <si>
    <t>Fondo para la Prevención y Atención de Emergencias</t>
  </si>
  <si>
    <t>Instituto de Desarrollo Urbano</t>
  </si>
  <si>
    <t>Fondo de Prestaciones Económicas, Cesantías y Pensiones</t>
  </si>
  <si>
    <t>Caja de la Vivienda Popular</t>
  </si>
  <si>
    <t>Instituto Distrital para la Recreación y el Deporte</t>
  </si>
  <si>
    <t>Instituo Distrital de Turismo</t>
  </si>
  <si>
    <t>Instituto Distrital de Patrimonio Cultural</t>
  </si>
  <si>
    <t>IDIPRON</t>
  </si>
  <si>
    <t>Fundación Gilberto Alzate Avendaño</t>
  </si>
  <si>
    <t>Orquesta Filarmónica de Bogotá</t>
  </si>
  <si>
    <t>Fondo de Vigilancia y Seguridad</t>
  </si>
  <si>
    <t>Jardín Botánico -José Celestino Mutis-</t>
  </si>
  <si>
    <t>Instituto para la Investigación y el Desarrollo Pedagógico</t>
  </si>
  <si>
    <t>Unidad Adtiva. Espec. de la Participación y Acción Comunal</t>
  </si>
  <si>
    <t>Unidad Adtiva. Espec. de Catastro Distrital</t>
  </si>
  <si>
    <t>Unidad Adtiva. Espec. de Mantenimiento y Recuperación Vial</t>
  </si>
  <si>
    <t>Instituto Distrital de Artes -IDARTES-</t>
  </si>
  <si>
    <t>Unidad Adtiva. Espec. de Servicios Públicos</t>
  </si>
  <si>
    <t>Establecimiento Públicos</t>
  </si>
  <si>
    <t>Contralorìa</t>
  </si>
  <si>
    <t>Ente de Control</t>
  </si>
  <si>
    <t>Universidad Distrital Francisco José de Caldas</t>
  </si>
  <si>
    <t>Ente Autónomo Universitario</t>
  </si>
  <si>
    <t>Establecimiento Públicos + Contraloría + Universidad</t>
  </si>
  <si>
    <t>Total Presupuesto Anual</t>
  </si>
  <si>
    <t>Empresa de Acueducto y Alcantarillado de Bogotá</t>
  </si>
  <si>
    <t>Empresa Aguas de Bogotá</t>
  </si>
  <si>
    <t>Lotería de Bogotá</t>
  </si>
  <si>
    <t>Transmilenio S.A.</t>
  </si>
  <si>
    <t>Canal Capital</t>
  </si>
  <si>
    <t>Empresa de Renovación Urbana</t>
  </si>
  <si>
    <t>Metrovivienda</t>
  </si>
  <si>
    <t>Empresas Industriales y Comerciales</t>
  </si>
  <si>
    <t>Hospital La Victoria</t>
  </si>
  <si>
    <t>Hospital El Tunal</t>
  </si>
  <si>
    <t>Hospital Simón Bolivar</t>
  </si>
  <si>
    <t>Hospital Occidente de Kennedy</t>
  </si>
  <si>
    <t>Hospital Santa Clara</t>
  </si>
  <si>
    <t>Bospital Bosa</t>
  </si>
  <si>
    <t>Hospital Engativá</t>
  </si>
  <si>
    <t>Hospital Fontibón</t>
  </si>
  <si>
    <t>Hospital Meissen</t>
  </si>
  <si>
    <t>Hospital Tunjuelito</t>
  </si>
  <si>
    <t>Hospital Centro Oriente</t>
  </si>
  <si>
    <t>Hospital San Blas</t>
  </si>
  <si>
    <t>Hospital Chapinero</t>
  </si>
  <si>
    <t>Hospital Suba</t>
  </si>
  <si>
    <t>Hospital Usaquén</t>
  </si>
  <si>
    <t>Hospital Usme</t>
  </si>
  <si>
    <t>Hospital del Sur</t>
  </si>
  <si>
    <t>Hospital Nazareth</t>
  </si>
  <si>
    <t>Hospital Pablo VI de Bosa</t>
  </si>
  <si>
    <t>Hospital San Cristóbal</t>
  </si>
  <si>
    <t>Hospital Rafael Uribe</t>
  </si>
  <si>
    <t>Hospital Vista Hermosa</t>
  </si>
  <si>
    <t>Empresas Sociales del Estado</t>
  </si>
  <si>
    <t>Total Presupuesto Distrital</t>
  </si>
  <si>
    <t>Ciudad de derechos</t>
  </si>
  <si>
    <t>Bogotá positiva: para vivir mejor</t>
  </si>
  <si>
    <t>PRESUPUESTO</t>
  </si>
  <si>
    <t>EJECUCION</t>
  </si>
  <si>
    <t>DEFINITIVO</t>
  </si>
  <si>
    <t>% PART.</t>
  </si>
  <si>
    <t>GIROS</t>
  </si>
  <si>
    <t>%</t>
  </si>
  <si>
    <t>COMPROMISOS</t>
  </si>
  <si>
    <t>TOTAL</t>
  </si>
  <si>
    <t>Dirección de Crédito Público</t>
  </si>
  <si>
    <t>Administración distrital</t>
  </si>
  <si>
    <t>Plan de desarrollo "Bogotá positiva, para vivir mejor"</t>
  </si>
  <si>
    <t>Miles de pesos</t>
  </si>
  <si>
    <t>Objetivos estructurantes</t>
  </si>
  <si>
    <t>Compromisos</t>
  </si>
  <si>
    <t>Derecho a la ciudad</t>
  </si>
  <si>
    <t>Ciudad global</t>
  </si>
  <si>
    <t>Participación</t>
  </si>
  <si>
    <t>Descentralización</t>
  </si>
  <si>
    <t>Gestión pública efectiva y transparente</t>
  </si>
  <si>
    <t>Finanzas sostenibles</t>
  </si>
  <si>
    <t>Total Bogotá positiva</t>
  </si>
  <si>
    <t>Fuente: Formatos CB-103 de gastos de SIVICOF</t>
  </si>
  <si>
    <t>Administración Distrital</t>
  </si>
  <si>
    <t>Composición general del presupuesto neto del D.C.</t>
  </si>
  <si>
    <t xml:space="preserve">                                                                        Miles de pesos                                                 Anexo 1</t>
  </si>
  <si>
    <t>CONCEPTO</t>
  </si>
  <si>
    <t>Modificación</t>
  </si>
  <si>
    <t>Recaudos</t>
  </si>
  <si>
    <t>Reservas</t>
  </si>
  <si>
    <t>Total gastos</t>
  </si>
  <si>
    <t>Contraloría</t>
  </si>
  <si>
    <t>Ingresos</t>
  </si>
  <si>
    <t xml:space="preserve">  Corrientes</t>
  </si>
  <si>
    <t xml:space="preserve">  Transferencias</t>
  </si>
  <si>
    <t xml:space="preserve">  Recursos de capital</t>
  </si>
  <si>
    <t>Gastos</t>
  </si>
  <si>
    <t xml:space="preserve">  Funcionamiento</t>
  </si>
  <si>
    <t xml:space="preserve">  Deuda</t>
  </si>
  <si>
    <t xml:space="preserve">  Inversión</t>
  </si>
  <si>
    <t>Administración central</t>
  </si>
  <si>
    <t>Corrientes</t>
  </si>
  <si>
    <t xml:space="preserve">  Tributarios</t>
  </si>
  <si>
    <t xml:space="preserve">  No tributarios</t>
  </si>
  <si>
    <t>Transferencias</t>
  </si>
  <si>
    <t xml:space="preserve">  De la nación</t>
  </si>
  <si>
    <t xml:space="preserve">  Entidades distritales</t>
  </si>
  <si>
    <t xml:space="preserve">  Otras transferencias</t>
  </si>
  <si>
    <t>Recursos de capital</t>
  </si>
  <si>
    <t xml:space="preserve">  Recursos del balance</t>
  </si>
  <si>
    <t xml:space="preserve">  Recursos del crédito</t>
  </si>
  <si>
    <t xml:space="preserve">  Rendimientos por operaciones financieras</t>
  </si>
  <si>
    <t xml:space="preserve">  Diferencial cambiario</t>
  </si>
  <si>
    <t xml:space="preserve">  Excedentes financieros y utilidades estable. públicos-Empresas</t>
  </si>
  <si>
    <t xml:space="preserve">  Donaciones</t>
  </si>
  <si>
    <t xml:space="preserve">  Otros recursos de capital</t>
  </si>
  <si>
    <t xml:space="preserve">  Recursos crédito del presupuesto</t>
  </si>
  <si>
    <t xml:space="preserve">  Reducción capital de empresas</t>
  </si>
  <si>
    <t>Ingresos adicionales</t>
  </si>
  <si>
    <t>Funcionamiento</t>
  </si>
  <si>
    <t xml:space="preserve">  Servicios personales</t>
  </si>
  <si>
    <t xml:space="preserve">  Gastos generales</t>
  </si>
  <si>
    <t xml:space="preserve">  Transferencias para funcionamiento</t>
  </si>
  <si>
    <t xml:space="preserve">    Establecimientos públicos</t>
  </si>
  <si>
    <t xml:space="preserve">    Otras transferencias</t>
  </si>
  <si>
    <t xml:space="preserve">    Organismos de control</t>
  </si>
  <si>
    <t xml:space="preserve">    Ente autónomo universitario</t>
  </si>
  <si>
    <t xml:space="preserve">    Transferencias para reservas</t>
  </si>
  <si>
    <t xml:space="preserve">  Reservas Presupuestales</t>
  </si>
  <si>
    <t xml:space="preserve">  Pasivos exigibles</t>
  </si>
  <si>
    <t>Servicio de la deuda</t>
  </si>
  <si>
    <t>Interna</t>
  </si>
  <si>
    <t>Externa</t>
  </si>
  <si>
    <t>Bonos Pensionales</t>
  </si>
  <si>
    <t>Transferencias Fondo de pensiones territoriales -FONPET-</t>
  </si>
  <si>
    <t>Transferencia servicio de la deuda</t>
  </si>
  <si>
    <t>Pasivos contingentes</t>
  </si>
  <si>
    <t>Reservas Presupuestales</t>
  </si>
  <si>
    <t>Inversión</t>
  </si>
  <si>
    <t xml:space="preserve">  Directa</t>
  </si>
  <si>
    <t xml:space="preserve">  Transferencias para inversión</t>
  </si>
  <si>
    <t xml:space="preserve">  Pasivos exigibles y Déficit vig. Anterior</t>
  </si>
  <si>
    <t>Establecimientos públicos</t>
  </si>
  <si>
    <t>Universidad distrital Francisco José de Caldas</t>
  </si>
  <si>
    <t>Total presupuesto anual</t>
  </si>
  <si>
    <t>INGRESOS</t>
  </si>
  <si>
    <t>GASTOS</t>
  </si>
  <si>
    <t>Empresas industriales y comerciales</t>
  </si>
  <si>
    <t xml:space="preserve">  Disponibilidad inicial</t>
  </si>
  <si>
    <t xml:space="preserve">  Gastos de operación</t>
  </si>
  <si>
    <t xml:space="preserve">  Disponibilidad final</t>
  </si>
  <si>
    <t>Empresas sociales del estado</t>
  </si>
  <si>
    <t>Total presupuesto distrital</t>
  </si>
  <si>
    <t>EGRESOS</t>
  </si>
  <si>
    <t>Anexo 2</t>
  </si>
  <si>
    <t>Ejecución del ingreso por niveles a 30 de junio de 2011</t>
  </si>
  <si>
    <t>Cuentas                         Niveles</t>
  </si>
  <si>
    <t>Establecimientos Públicos</t>
  </si>
  <si>
    <t>Universidad Distrital</t>
  </si>
  <si>
    <t>Entidades del Presupuesto Anual</t>
  </si>
  <si>
    <t>Empresas Industriales y Comerciales del Estado</t>
  </si>
  <si>
    <t xml:space="preserve">Empresas Sociales del Estado </t>
  </si>
  <si>
    <t>Totales</t>
  </si>
  <si>
    <t>Ingresos corrientes</t>
  </si>
  <si>
    <t>Tributarios</t>
  </si>
  <si>
    <t>Predial unificado</t>
  </si>
  <si>
    <t>Industria, comercio y avisos</t>
  </si>
  <si>
    <t>Azar y espectáculos públicos</t>
  </si>
  <si>
    <t>Vehículos automotores</t>
  </si>
  <si>
    <t>Delineación urbana</t>
  </si>
  <si>
    <t>Cigarrillos extranjeros</t>
  </si>
  <si>
    <t>Consumo de cerveza</t>
  </si>
  <si>
    <t>Sobretasa a la gasolina</t>
  </si>
  <si>
    <t>Estampilla Universidad Distrital</t>
  </si>
  <si>
    <t>Impuesto a la publicidad exterior visual</t>
  </si>
  <si>
    <t>Fondo de los Pobres</t>
  </si>
  <si>
    <t>Impuesto al deporte</t>
  </si>
  <si>
    <t>Estampilla pro - cultura</t>
  </si>
  <si>
    <t>Estampilla pro - personas mayores</t>
  </si>
  <si>
    <t>Impuesto Unificado Fondo de Pobles, Azar y Espectaculos Publicos</t>
  </si>
  <si>
    <t>Otros ingresos tributarios</t>
  </si>
  <si>
    <t>No tributarios</t>
  </si>
  <si>
    <t>Ingresos de explotación</t>
  </si>
  <si>
    <t>Tarifas</t>
  </si>
  <si>
    <t>Multas</t>
  </si>
  <si>
    <t>Rentas contractuales</t>
  </si>
  <si>
    <t>Contribuciones</t>
  </si>
  <si>
    <t>Participaciones</t>
  </si>
  <si>
    <t>Peajes y Concesiones</t>
  </si>
  <si>
    <t>Otras</t>
  </si>
  <si>
    <t>Fondo cuenta pago compensatorio de cesiones públicas</t>
  </si>
  <si>
    <t>Aporte de afiliados</t>
  </si>
  <si>
    <t>Derechos</t>
  </si>
  <si>
    <t>Intereses moratorios impuestos</t>
  </si>
  <si>
    <t>Sanciones tributarias</t>
  </si>
  <si>
    <t>Otros ingresos no tributarios</t>
  </si>
  <si>
    <t>Otros ingresos corrientes</t>
  </si>
  <si>
    <t>Nación</t>
  </si>
  <si>
    <t>Departamento</t>
  </si>
  <si>
    <t>Municipios</t>
  </si>
  <si>
    <t>Entidades distritales</t>
  </si>
  <si>
    <t>Otras transferencias</t>
  </si>
  <si>
    <t>Recursos del balance</t>
  </si>
  <si>
    <t>Recursos del crédito</t>
  </si>
  <si>
    <t>Interno</t>
  </si>
  <si>
    <t>Externo</t>
  </si>
  <si>
    <t>Rendimientos por operaciones financieras</t>
  </si>
  <si>
    <t>Diferenciasl cambiario</t>
  </si>
  <si>
    <t>Excedentes financieros establecimientos públicos y utilidades de empresas</t>
  </si>
  <si>
    <t>Donaciones</t>
  </si>
  <si>
    <t>REDUCCIÓN DE CAPITAL DE EMPRESAS</t>
  </si>
  <si>
    <t>Aportes de capital</t>
  </si>
  <si>
    <t>Recursos de titularización</t>
  </si>
  <si>
    <t>Recursos crédito del presupuesto</t>
  </si>
  <si>
    <t>Otros recursos de capital</t>
  </si>
  <si>
    <t>INGRESOS ADICIONALES</t>
  </si>
  <si>
    <t>Disponibilidad inicial</t>
  </si>
  <si>
    <t>Total recaudo de ingresos</t>
  </si>
  <si>
    <t xml:space="preserve"> Formato: CB101 de ingresos - SIVICOF</t>
  </si>
  <si>
    <t>Anexo 3</t>
  </si>
  <si>
    <t>Ejecución de gastos e inversiones por niveles a 31 de diciembre de 2010</t>
  </si>
  <si>
    <t>Gastos de funcionamiento</t>
  </si>
  <si>
    <t>Gastos administrativos</t>
  </si>
  <si>
    <t>Servicios personales</t>
  </si>
  <si>
    <t>Gastos generales</t>
  </si>
  <si>
    <t>Aportes patronales</t>
  </si>
  <si>
    <t>Transfrencias para funcionamiento</t>
  </si>
  <si>
    <t>Transf. Prevención y seguridad</t>
  </si>
  <si>
    <t>Pasivos exigibles</t>
  </si>
  <si>
    <t>Cuentas por pagar</t>
  </si>
  <si>
    <t>Resevas presupuestales</t>
  </si>
  <si>
    <t>Pago de cesantías</t>
  </si>
  <si>
    <t>Gastos operativos</t>
  </si>
  <si>
    <t>Compra de bienes</t>
  </si>
  <si>
    <t>Compra de servicios</t>
  </si>
  <si>
    <t>Compra de equipo</t>
  </si>
  <si>
    <t>Otros gastos de comercialización</t>
  </si>
  <si>
    <t>Gastos de producción</t>
  </si>
  <si>
    <t>Bonos pensionales</t>
  </si>
  <si>
    <t>Pensiones Cuotas partes</t>
  </si>
  <si>
    <t>Transferencias Fonpet</t>
  </si>
  <si>
    <t>Transferencias servicio de la deuda</t>
  </si>
  <si>
    <t>Reservas presupuestales</t>
  </si>
  <si>
    <t>Inversión directa</t>
  </si>
  <si>
    <t>DÉFICIT COMPROMISO VIGENCIA ANTERIOR</t>
  </si>
  <si>
    <t>Pasivos exibiles</t>
  </si>
  <si>
    <t>Disponibilidad final</t>
  </si>
  <si>
    <t>Total ejecución de gastos</t>
  </si>
  <si>
    <t>Formato CB103 de gastos - SIVICOF</t>
  </si>
  <si>
    <t>Detalle</t>
  </si>
  <si>
    <t>%Part.</t>
  </si>
  <si>
    <t>Ejecución del gasto</t>
  </si>
  <si>
    <t xml:space="preserve">Total </t>
  </si>
  <si>
    <t>El presupuesto distrital aprobado</t>
  </si>
  <si>
    <t xml:space="preserve">Presupuesto Anual </t>
  </si>
  <si>
    <t xml:space="preserve">Establecimientos públicos </t>
  </si>
  <si>
    <t xml:space="preserve">Contraloría y Universidad Distrital </t>
  </si>
  <si>
    <t>Empresas Industriales y Comerciales –EICD</t>
  </si>
  <si>
    <t xml:space="preserve">Empresas Sociales del Estado –ESE </t>
  </si>
  <si>
    <t>Corresponde al PIB nacional -de 2010-</t>
  </si>
  <si>
    <t>Corresponde al PIB distrital -de 2010-</t>
  </si>
  <si>
    <t xml:space="preserve">La distribución del recaudo: </t>
  </si>
  <si>
    <t xml:space="preserve">Recursos de capital </t>
  </si>
  <si>
    <t xml:space="preserve">Disponibilidad inicial </t>
  </si>
  <si>
    <t>La distribución de la ejecución del gasto</t>
  </si>
  <si>
    <t xml:space="preserve">Funcionamiento </t>
  </si>
  <si>
    <t>Operativos</t>
  </si>
  <si>
    <t>Deuda</t>
  </si>
  <si>
    <t xml:space="preserve">Inversión </t>
  </si>
  <si>
    <t xml:space="preserve">La ejecución total de giros </t>
  </si>
  <si>
    <t xml:space="preserve">La ejecución total de compromisos pendientes de pago </t>
  </si>
  <si>
    <t>Total ejecución</t>
  </si>
  <si>
    <t>Presupuesto del plan de desarrollo “Bogotá positiva: para vivir mejor”</t>
  </si>
  <si>
    <t>Entidades con mayor eficiencia en el recaudo</t>
  </si>
  <si>
    <t xml:space="preserve">El servicio de la deuda distrital está representado </t>
  </si>
  <si>
    <t>Deuda interna</t>
  </si>
  <si>
    <t>Deuda externa</t>
  </si>
  <si>
    <t>Otros</t>
  </si>
  <si>
    <t>Como proporción del PIB nacional 2010</t>
  </si>
  <si>
    <t>Como proporción del PIB distrital 2010</t>
  </si>
  <si>
    <t>La Administración Central presentó indicadores de endeudamiento moderados.</t>
  </si>
  <si>
    <t>Sostenibilidad (Saldo Deuda/Ingresos Corrientes). Máximo 80%</t>
  </si>
  <si>
    <t>$ colocados</t>
  </si>
  <si>
    <t>La disponibilidad de recursos del D.C.</t>
  </si>
  <si>
    <t xml:space="preserve">Recursos de tesorería </t>
  </si>
  <si>
    <t>Cuentas corrientes</t>
  </si>
  <si>
    <t>Portafolio</t>
  </si>
  <si>
    <t xml:space="preserve">CDT </t>
  </si>
  <si>
    <t>Time Deposit1</t>
  </si>
  <si>
    <t>Fiducia</t>
  </si>
  <si>
    <t xml:space="preserve">Bonos </t>
  </si>
  <si>
    <t xml:space="preserve">Tes </t>
  </si>
  <si>
    <t>Fuente: Subdirección de Análisis Financiero, Presupuestal y Estadísticas Fiscales, Contraloría de Bogotá</t>
  </si>
  <si>
    <t xml:space="preserve"> </t>
  </si>
  <si>
    <t>a 30 deseptiembre de 2011</t>
  </si>
  <si>
    <t xml:space="preserve">Participación </t>
  </si>
  <si>
    <t xml:space="preserve">Descentralización </t>
  </si>
  <si>
    <t xml:space="preserve">Gestión pública efectiva y transparente </t>
  </si>
  <si>
    <t xml:space="preserve">Finanzas sostenibles </t>
  </si>
  <si>
    <t>a 30 de septiembre de 2011</t>
  </si>
  <si>
    <t>Presupuesto (Ingresos)</t>
  </si>
  <si>
    <t>Presupuesto (Gastos)</t>
  </si>
  <si>
    <t>El presupuesto distrital definitivo a: 30-11-2011</t>
  </si>
  <si>
    <t>Presenta modificaciones por:</t>
  </si>
  <si>
    <t xml:space="preserve">Presupuesto Distrital </t>
  </si>
  <si>
    <t>Resultados</t>
  </si>
  <si>
    <t>Tesorería</t>
  </si>
  <si>
    <t>Presupuestal</t>
  </si>
  <si>
    <t>La principal fuente de recursos del D.C., son los ingresos tributarios, su participación es de 23,1% del presupuesto</t>
  </si>
  <si>
    <t>Corresponde al PIB nacional -2010-</t>
  </si>
  <si>
    <t>Corresponde al PIB distrital -2010-(py)</t>
  </si>
  <si>
    <t>% Part.</t>
  </si>
  <si>
    <t>Para la capacidad de pago, solvencia, (Intereses pagados/Ahorro Operacional), Maximo 40%</t>
  </si>
  <si>
    <t>Puntos relevantes del presupuesto neto distrital a 30 de septiembre de 2011 en millones de $</t>
  </si>
  <si>
    <t>PIB Nacional 2010 $ Corrientes</t>
  </si>
  <si>
    <t>PIB Bogotá 2010 $ Corrientes</t>
  </si>
  <si>
    <t xml:space="preserve">Depósitos en cuentas de ahorro </t>
  </si>
  <si>
    <t>Cajas</t>
  </si>
  <si>
    <t>TIPS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</si>
</sst>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.0"/>
    <numFmt numFmtId="167" formatCode="_ * #,##0.0_ ;_ * \-#,##0.0_ ;_ * &quot;-&quot;??_ ;_ @_ "/>
    <numFmt numFmtId="168" formatCode="_ * #,##0.000_ ;_ * \-#,##0.000_ ;_ * &quot;-&quot;??_ ;_ @_ "/>
    <numFmt numFmtId="169" formatCode="_-* #,##0_-;\-* #,##0_-;_-* &quot;-&quot;??_-;_-@_-"/>
  </numFmts>
  <fonts count="14">
    <font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justify" vertical="center" wrapText="1"/>
    </xf>
    <xf numFmtId="165" fontId="4" fillId="0" borderId="8" xfId="15" applyNumberFormat="1" applyFont="1" applyBorder="1" applyAlignment="1">
      <alignment/>
    </xf>
    <xf numFmtId="166" fontId="4" fillId="0" borderId="9" xfId="0" applyNumberFormat="1" applyFont="1" applyBorder="1" applyAlignment="1" applyProtection="1">
      <alignment/>
      <protection/>
    </xf>
    <xf numFmtId="165" fontId="4" fillId="0" borderId="9" xfId="15" applyNumberFormat="1" applyFont="1" applyBorder="1" applyAlignment="1">
      <alignment/>
    </xf>
    <xf numFmtId="164" fontId="4" fillId="0" borderId="10" xfId="0" applyNumberFormat="1" applyFont="1" applyBorder="1" applyAlignment="1" applyProtection="1">
      <alignment/>
      <protection/>
    </xf>
    <xf numFmtId="166" fontId="4" fillId="0" borderId="10" xfId="0" applyNumberFormat="1" applyFont="1" applyBorder="1" applyAlignment="1" applyProtection="1">
      <alignment/>
      <protection/>
    </xf>
    <xf numFmtId="3" fontId="4" fillId="0" borderId="9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justify" vertical="center" wrapText="1"/>
    </xf>
    <xf numFmtId="165" fontId="4" fillId="0" borderId="12" xfId="15" applyNumberFormat="1" applyFont="1" applyBorder="1" applyAlignment="1">
      <alignment/>
    </xf>
    <xf numFmtId="166" fontId="4" fillId="0" borderId="13" xfId="0" applyNumberFormat="1" applyFont="1" applyBorder="1" applyAlignment="1" applyProtection="1">
      <alignment/>
      <protection/>
    </xf>
    <xf numFmtId="165" fontId="4" fillId="0" borderId="13" xfId="15" applyNumberFormat="1" applyFont="1" applyBorder="1" applyAlignment="1">
      <alignment/>
    </xf>
    <xf numFmtId="164" fontId="4" fillId="0" borderId="14" xfId="0" applyNumberFormat="1" applyFont="1" applyBorder="1" applyAlignment="1" applyProtection="1">
      <alignment/>
      <protection/>
    </xf>
    <xf numFmtId="166" fontId="4" fillId="0" borderId="14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horizontal="justify" vertical="center" wrapText="1"/>
    </xf>
    <xf numFmtId="165" fontId="3" fillId="0" borderId="12" xfId="15" applyNumberFormat="1" applyFont="1" applyBorder="1" applyAlignment="1">
      <alignment/>
    </xf>
    <xf numFmtId="166" fontId="3" fillId="0" borderId="13" xfId="0" applyNumberFormat="1" applyFont="1" applyBorder="1" applyAlignment="1" applyProtection="1">
      <alignment/>
      <protection/>
    </xf>
    <xf numFmtId="165" fontId="3" fillId="0" borderId="13" xfId="15" applyNumberFormat="1" applyFont="1" applyBorder="1" applyAlignment="1">
      <alignment/>
    </xf>
    <xf numFmtId="164" fontId="3" fillId="0" borderId="14" xfId="0" applyNumberFormat="1" applyFont="1" applyBorder="1" applyAlignment="1" applyProtection="1">
      <alignment/>
      <protection/>
    </xf>
    <xf numFmtId="166" fontId="3" fillId="0" borderId="14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64" fontId="1" fillId="0" borderId="11" xfId="0" applyNumberFormat="1" applyFont="1" applyBorder="1" applyAlignment="1">
      <alignment horizontal="justify" wrapText="1"/>
    </xf>
    <xf numFmtId="164" fontId="1" fillId="0" borderId="11" xfId="0" applyNumberFormat="1" applyFont="1" applyBorder="1" applyAlignment="1">
      <alignment horizontal="left" wrapText="1"/>
    </xf>
    <xf numFmtId="165" fontId="4" fillId="0" borderId="12" xfId="15" applyNumberFormat="1" applyFont="1" applyBorder="1" applyAlignment="1">
      <alignment/>
    </xf>
    <xf numFmtId="166" fontId="4" fillId="0" borderId="13" xfId="0" applyNumberFormat="1" applyFont="1" applyBorder="1" applyAlignment="1" applyProtection="1">
      <alignment/>
      <protection/>
    </xf>
    <xf numFmtId="165" fontId="4" fillId="0" borderId="13" xfId="15" applyNumberFormat="1" applyFont="1" applyBorder="1" applyAlignment="1">
      <alignment/>
    </xf>
    <xf numFmtId="164" fontId="4" fillId="0" borderId="14" xfId="0" applyNumberFormat="1" applyFont="1" applyBorder="1" applyAlignment="1" applyProtection="1">
      <alignment/>
      <protection/>
    </xf>
    <xf numFmtId="166" fontId="4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justify" wrapText="1"/>
    </xf>
    <xf numFmtId="3" fontId="3" fillId="0" borderId="13" xfId="0" applyNumberFormat="1" applyFont="1" applyBorder="1" applyAlignment="1">
      <alignment/>
    </xf>
    <xf numFmtId="164" fontId="1" fillId="0" borderId="11" xfId="0" applyNumberFormat="1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justify" wrapText="1"/>
    </xf>
    <xf numFmtId="165" fontId="3" fillId="0" borderId="16" xfId="15" applyNumberFormat="1" applyFont="1" applyBorder="1" applyAlignment="1">
      <alignment/>
    </xf>
    <xf numFmtId="166" fontId="3" fillId="0" borderId="17" xfId="0" applyNumberFormat="1" applyFont="1" applyBorder="1" applyAlignment="1" applyProtection="1">
      <alignment/>
      <protection/>
    </xf>
    <xf numFmtId="165" fontId="3" fillId="0" borderId="17" xfId="15" applyNumberFormat="1" applyFont="1" applyBorder="1" applyAlignment="1">
      <alignment/>
    </xf>
    <xf numFmtId="164" fontId="3" fillId="0" borderId="18" xfId="0" applyNumberFormat="1" applyFont="1" applyBorder="1" applyAlignment="1" applyProtection="1">
      <alignment/>
      <protection/>
    </xf>
    <xf numFmtId="166" fontId="3" fillId="0" borderId="18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>
      <alignment/>
    </xf>
    <xf numFmtId="164" fontId="1" fillId="0" borderId="19" xfId="0" applyNumberFormat="1" applyFont="1" applyFill="1" applyBorder="1" applyAlignment="1">
      <alignment horizontal="justify" wrapText="1"/>
    </xf>
    <xf numFmtId="165" fontId="4" fillId="0" borderId="20" xfId="15" applyNumberFormat="1" applyFont="1" applyBorder="1" applyAlignment="1">
      <alignment/>
    </xf>
    <xf numFmtId="166" fontId="4" fillId="0" borderId="21" xfId="0" applyNumberFormat="1" applyFont="1" applyBorder="1" applyAlignment="1" applyProtection="1">
      <alignment/>
      <protection/>
    </xf>
    <xf numFmtId="165" fontId="4" fillId="0" borderId="21" xfId="15" applyNumberFormat="1" applyFont="1" applyBorder="1" applyAlignment="1">
      <alignment/>
    </xf>
    <xf numFmtId="164" fontId="4" fillId="0" borderId="22" xfId="0" applyNumberFormat="1" applyFont="1" applyBorder="1" applyAlignment="1" applyProtection="1">
      <alignment/>
      <protection/>
    </xf>
    <xf numFmtId="166" fontId="4" fillId="0" borderId="22" xfId="0" applyNumberFormat="1" applyFont="1" applyBorder="1" applyAlignment="1" applyProtection="1">
      <alignment/>
      <protection/>
    </xf>
    <xf numFmtId="3" fontId="4" fillId="0" borderId="2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15" xfId="0" applyFont="1" applyFill="1" applyBorder="1" applyAlignment="1">
      <alignment horizontal="justify" wrapText="1"/>
    </xf>
    <xf numFmtId="0" fontId="4" fillId="0" borderId="19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3" fillId="0" borderId="23" xfId="0" applyFont="1" applyFill="1" applyBorder="1" applyAlignment="1">
      <alignment horizontal="justify" wrapText="1"/>
    </xf>
    <xf numFmtId="165" fontId="3" fillId="0" borderId="5" xfId="15" applyNumberFormat="1" applyFont="1" applyBorder="1" applyAlignment="1">
      <alignment/>
    </xf>
    <xf numFmtId="166" fontId="3" fillId="0" borderId="3" xfId="0" applyNumberFormat="1" applyFont="1" applyBorder="1" applyAlignment="1" applyProtection="1">
      <alignment/>
      <protection/>
    </xf>
    <xf numFmtId="165" fontId="3" fillId="0" borderId="3" xfId="15" applyNumberFormat="1" applyFont="1" applyBorder="1" applyAlignment="1">
      <alignment/>
    </xf>
    <xf numFmtId="164" fontId="3" fillId="0" borderId="4" xfId="0" applyNumberFormat="1" applyFont="1" applyBorder="1" applyAlignment="1" applyProtection="1">
      <alignment/>
      <protection/>
    </xf>
    <xf numFmtId="166" fontId="3" fillId="0" borderId="4" xfId="0" applyNumberFormat="1" applyFont="1" applyBorder="1" applyAlignment="1" applyProtection="1">
      <alignment/>
      <protection/>
    </xf>
    <xf numFmtId="0" fontId="3" fillId="0" borderId="24" xfId="0" applyFont="1" applyFill="1" applyBorder="1" applyAlignment="1">
      <alignment horizontal="justify" wrapText="1"/>
    </xf>
    <xf numFmtId="165" fontId="3" fillId="0" borderId="25" xfId="15" applyNumberFormat="1" applyFont="1" applyBorder="1" applyAlignment="1">
      <alignment/>
    </xf>
    <xf numFmtId="166" fontId="3" fillId="0" borderId="26" xfId="0" applyNumberFormat="1" applyFont="1" applyBorder="1" applyAlignment="1" applyProtection="1">
      <alignment/>
      <protection/>
    </xf>
    <xf numFmtId="165" fontId="3" fillId="0" borderId="26" xfId="15" applyNumberFormat="1" applyFont="1" applyBorder="1" applyAlignment="1">
      <alignment/>
    </xf>
    <xf numFmtId="164" fontId="3" fillId="0" borderId="27" xfId="0" applyNumberFormat="1" applyFont="1" applyBorder="1" applyAlignment="1" applyProtection="1">
      <alignment/>
      <protection/>
    </xf>
    <xf numFmtId="166" fontId="3" fillId="0" borderId="27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 wrapText="1"/>
    </xf>
    <xf numFmtId="164" fontId="2" fillId="0" borderId="31" xfId="0" applyNumberFormat="1" applyFont="1" applyBorder="1" applyAlignment="1">
      <alignment horizontal="center" wrapText="1"/>
    </xf>
    <xf numFmtId="164" fontId="2" fillId="0" borderId="32" xfId="0" applyNumberFormat="1" applyFont="1" applyBorder="1" applyAlignment="1">
      <alignment horizontal="center"/>
    </xf>
    <xf numFmtId="165" fontId="4" fillId="0" borderId="33" xfId="15" applyNumberFormat="1" applyFont="1" applyBorder="1" applyAlignment="1">
      <alignment/>
    </xf>
    <xf numFmtId="166" fontId="4" fillId="0" borderId="34" xfId="0" applyNumberFormat="1" applyFont="1" applyBorder="1" applyAlignment="1" applyProtection="1">
      <alignment/>
      <protection/>
    </xf>
    <xf numFmtId="165" fontId="4" fillId="0" borderId="35" xfId="15" applyNumberFormat="1" applyFont="1" applyBorder="1" applyAlignment="1">
      <alignment/>
    </xf>
    <xf numFmtId="166" fontId="4" fillId="0" borderId="36" xfId="0" applyNumberFormat="1" applyFont="1" applyBorder="1" applyAlignment="1" applyProtection="1">
      <alignment/>
      <protection/>
    </xf>
    <xf numFmtId="164" fontId="4" fillId="0" borderId="37" xfId="0" applyNumberFormat="1" applyFont="1" applyBorder="1" applyAlignment="1" applyProtection="1">
      <alignment/>
      <protection/>
    </xf>
    <xf numFmtId="3" fontId="4" fillId="0" borderId="38" xfId="0" applyNumberFormat="1" applyFont="1" applyBorder="1" applyAlignment="1">
      <alignment/>
    </xf>
    <xf numFmtId="166" fontId="4" fillId="0" borderId="39" xfId="0" applyNumberFormat="1" applyFont="1" applyBorder="1" applyAlignment="1" applyProtection="1">
      <alignment/>
      <protection/>
    </xf>
    <xf numFmtId="165" fontId="4" fillId="0" borderId="40" xfId="15" applyNumberFormat="1" applyFont="1" applyBorder="1" applyAlignment="1">
      <alignment/>
    </xf>
    <xf numFmtId="166" fontId="4" fillId="0" borderId="41" xfId="0" applyNumberFormat="1" applyFont="1" applyBorder="1" applyAlignment="1" applyProtection="1">
      <alignment/>
      <protection/>
    </xf>
    <xf numFmtId="3" fontId="4" fillId="0" borderId="40" xfId="0" applyNumberFormat="1" applyFont="1" applyBorder="1" applyAlignment="1">
      <alignment/>
    </xf>
    <xf numFmtId="164" fontId="3" fillId="0" borderId="15" xfId="0" applyNumberFormat="1" applyFont="1" applyFill="1" applyBorder="1" applyAlignment="1">
      <alignment horizontal="justify" vertical="center" wrapText="1"/>
    </xf>
    <xf numFmtId="165" fontId="3" fillId="0" borderId="42" xfId="15" applyNumberFormat="1" applyFont="1" applyBorder="1" applyAlignment="1">
      <alignment/>
    </xf>
    <xf numFmtId="166" fontId="3" fillId="0" borderId="43" xfId="0" applyNumberFormat="1" applyFont="1" applyBorder="1" applyAlignment="1" applyProtection="1">
      <alignment/>
      <protection/>
    </xf>
    <xf numFmtId="3" fontId="3" fillId="0" borderId="42" xfId="0" applyNumberFormat="1" applyFont="1" applyFill="1" applyBorder="1" applyAlignment="1">
      <alignment/>
    </xf>
    <xf numFmtId="166" fontId="3" fillId="0" borderId="43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>
      <alignment/>
    </xf>
    <xf numFmtId="166" fontId="3" fillId="0" borderId="17" xfId="0" applyNumberFormat="1" applyFont="1" applyFill="1" applyBorder="1" applyAlignment="1" applyProtection="1">
      <alignment/>
      <protection/>
    </xf>
    <xf numFmtId="166" fontId="3" fillId="0" borderId="18" xfId="0" applyNumberFormat="1" applyFont="1" applyFill="1" applyBorder="1" applyAlignment="1" applyProtection="1">
      <alignment/>
      <protection/>
    </xf>
    <xf numFmtId="164" fontId="4" fillId="0" borderId="19" xfId="0" applyNumberFormat="1" applyFont="1" applyBorder="1" applyAlignment="1">
      <alignment horizontal="justify" wrapText="1"/>
    </xf>
    <xf numFmtId="165" fontId="4" fillId="0" borderId="44" xfId="15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justify" wrapText="1"/>
    </xf>
    <xf numFmtId="164" fontId="4" fillId="0" borderId="11" xfId="0" applyNumberFormat="1" applyFont="1" applyBorder="1" applyAlignment="1">
      <alignment horizontal="left" wrapText="1"/>
    </xf>
    <xf numFmtId="0" fontId="4" fillId="0" borderId="15" xfId="0" applyFont="1" applyFill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wrapText="1"/>
    </xf>
    <xf numFmtId="165" fontId="4" fillId="0" borderId="42" xfId="15" applyNumberFormat="1" applyFont="1" applyBorder="1" applyAlignment="1">
      <alignment/>
    </xf>
    <xf numFmtId="166" fontId="4" fillId="0" borderId="43" xfId="0" applyNumberFormat="1" applyFont="1" applyBorder="1" applyAlignment="1" applyProtection="1">
      <alignment/>
      <protection/>
    </xf>
    <xf numFmtId="165" fontId="4" fillId="0" borderId="17" xfId="15" applyNumberFormat="1" applyFont="1" applyBorder="1" applyAlignment="1">
      <alignment/>
    </xf>
    <xf numFmtId="165" fontId="4" fillId="0" borderId="17" xfId="15" applyNumberFormat="1" applyFont="1" applyBorder="1" applyAlignment="1">
      <alignment/>
    </xf>
    <xf numFmtId="164" fontId="4" fillId="0" borderId="18" xfId="0" applyNumberFormat="1" applyFont="1" applyBorder="1" applyAlignment="1" applyProtection="1">
      <alignment/>
      <protection/>
    </xf>
    <xf numFmtId="164" fontId="4" fillId="0" borderId="19" xfId="0" applyNumberFormat="1" applyFont="1" applyFill="1" applyBorder="1" applyAlignment="1">
      <alignment horizontal="justify" wrapText="1"/>
    </xf>
    <xf numFmtId="0" fontId="4" fillId="0" borderId="24" xfId="0" applyFont="1" applyFill="1" applyBorder="1" applyAlignment="1">
      <alignment horizontal="justify" wrapText="1"/>
    </xf>
    <xf numFmtId="165" fontId="4" fillId="0" borderId="45" xfId="15" applyNumberFormat="1" applyFont="1" applyBorder="1" applyAlignment="1">
      <alignment/>
    </xf>
    <xf numFmtId="166" fontId="4" fillId="0" borderId="46" xfId="0" applyNumberFormat="1" applyFont="1" applyBorder="1" applyAlignment="1" applyProtection="1">
      <alignment/>
      <protection/>
    </xf>
    <xf numFmtId="165" fontId="4" fillId="0" borderId="26" xfId="15" applyNumberFormat="1" applyFont="1" applyBorder="1" applyAlignment="1">
      <alignment/>
    </xf>
    <xf numFmtId="165" fontId="4" fillId="0" borderId="26" xfId="15" applyNumberFormat="1" applyFont="1" applyBorder="1" applyAlignment="1">
      <alignment/>
    </xf>
    <xf numFmtId="164" fontId="4" fillId="0" borderId="27" xfId="0" applyNumberFormat="1" applyFont="1" applyBorder="1" applyAlignment="1" applyProtection="1">
      <alignment/>
      <protection/>
    </xf>
    <xf numFmtId="3" fontId="3" fillId="0" borderId="47" xfId="0" applyNumberFormat="1" applyFont="1" applyFill="1" applyBorder="1" applyAlignment="1">
      <alignment/>
    </xf>
    <xf numFmtId="166" fontId="3" fillId="0" borderId="48" xfId="0" applyNumberFormat="1" applyFont="1" applyFill="1" applyBorder="1" applyAlignment="1" applyProtection="1">
      <alignment/>
      <protection/>
    </xf>
    <xf numFmtId="3" fontId="3" fillId="0" borderId="48" xfId="0" applyNumberFormat="1" applyFont="1" applyFill="1" applyBorder="1" applyAlignment="1">
      <alignment/>
    </xf>
    <xf numFmtId="166" fontId="3" fillId="0" borderId="49" xfId="0" applyNumberFormat="1" applyFont="1" applyFill="1" applyBorder="1" applyAlignment="1" applyProtection="1">
      <alignment/>
      <protection/>
    </xf>
    <xf numFmtId="0" fontId="3" fillId="0" borderId="50" xfId="0" applyFont="1" applyFill="1" applyBorder="1" applyAlignment="1">
      <alignment horizontal="justify" wrapText="1"/>
    </xf>
    <xf numFmtId="165" fontId="3" fillId="0" borderId="45" xfId="15" applyNumberFormat="1" applyFont="1" applyBorder="1" applyAlignment="1">
      <alignment/>
    </xf>
    <xf numFmtId="166" fontId="3" fillId="0" borderId="46" xfId="0" applyNumberFormat="1" applyFont="1" applyBorder="1" applyAlignment="1" applyProtection="1">
      <alignment/>
      <protection/>
    </xf>
    <xf numFmtId="164" fontId="4" fillId="0" borderId="51" xfId="0" applyNumberFormat="1" applyFont="1" applyFill="1" applyBorder="1" applyAlignment="1">
      <alignment horizontal="justify" wrapText="1"/>
    </xf>
    <xf numFmtId="164" fontId="4" fillId="0" borderId="52" xfId="0" applyNumberFormat="1" applyFont="1" applyFill="1" applyBorder="1" applyAlignment="1">
      <alignment horizontal="justify" wrapText="1"/>
    </xf>
    <xf numFmtId="0" fontId="3" fillId="0" borderId="53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justify" wrapText="1"/>
    </xf>
    <xf numFmtId="3" fontId="3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24" xfId="0" applyFont="1" applyFill="1" applyBorder="1" applyAlignment="1">
      <alignment horizontal="justify" wrapText="1"/>
    </xf>
    <xf numFmtId="3" fontId="3" fillId="0" borderId="26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 wrapText="1"/>
    </xf>
    <xf numFmtId="164" fontId="5" fillId="0" borderId="27" xfId="0" applyNumberFormat="1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3" fontId="0" fillId="0" borderId="20" xfId="0" applyNumberFormat="1" applyFont="1" applyBorder="1" applyAlignment="1">
      <alignment vertical="center"/>
    </xf>
    <xf numFmtId="166" fontId="0" fillId="0" borderId="21" xfId="0" applyNumberFormat="1" applyFont="1" applyBorder="1" applyAlignment="1" applyProtection="1">
      <alignment vertical="center"/>
      <protection/>
    </xf>
    <xf numFmtId="3" fontId="0" fillId="0" borderId="21" xfId="0" applyNumberFormat="1" applyFont="1" applyBorder="1" applyAlignment="1">
      <alignment vertical="center"/>
    </xf>
    <xf numFmtId="166" fontId="0" fillId="0" borderId="22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 wrapText="1"/>
    </xf>
    <xf numFmtId="166" fontId="0" fillId="0" borderId="13" xfId="0" applyNumberFormat="1" applyFont="1" applyBorder="1" applyAlignment="1" applyProtection="1">
      <alignment vertical="center"/>
      <protection/>
    </xf>
    <xf numFmtId="166" fontId="0" fillId="0" borderId="14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>
      <alignment wrapText="1"/>
    </xf>
    <xf numFmtId="3" fontId="5" fillId="0" borderId="25" xfId="0" applyNumberFormat="1" applyFont="1" applyBorder="1" applyAlignment="1">
      <alignment vertical="center"/>
    </xf>
    <xf numFmtId="166" fontId="5" fillId="0" borderId="26" xfId="0" applyNumberFormat="1" applyFont="1" applyBorder="1" applyAlignment="1" applyProtection="1">
      <alignment vertical="center"/>
      <protection/>
    </xf>
    <xf numFmtId="3" fontId="5" fillId="0" borderId="26" xfId="0" applyNumberFormat="1" applyFont="1" applyBorder="1" applyAlignment="1">
      <alignment vertical="center"/>
    </xf>
    <xf numFmtId="166" fontId="5" fillId="0" borderId="27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3" fillId="2" borderId="51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7" xfId="0" applyFont="1" applyBorder="1" applyAlignment="1">
      <alignment wrapText="1"/>
    </xf>
    <xf numFmtId="3" fontId="3" fillId="0" borderId="51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5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5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3" fillId="0" borderId="51" xfId="0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3" fillId="0" borderId="52" xfId="0" applyFont="1" applyBorder="1" applyAlignment="1">
      <alignment wrapText="1"/>
    </xf>
    <xf numFmtId="3" fontId="3" fillId="0" borderId="56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14" xfId="0" applyNumberFormat="1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0" fontId="4" fillId="0" borderId="53" xfId="0" applyFont="1" applyBorder="1" applyAlignment="1">
      <alignment wrapText="1"/>
    </xf>
    <xf numFmtId="3" fontId="4" fillId="0" borderId="54" xfId="0" applyNumberFormat="1" applyFont="1" applyBorder="1" applyAlignment="1">
      <alignment/>
    </xf>
    <xf numFmtId="0" fontId="3" fillId="2" borderId="7" xfId="0" applyFont="1" applyFill="1" applyBorder="1" applyAlignment="1">
      <alignment wrapText="1"/>
    </xf>
    <xf numFmtId="3" fontId="3" fillId="2" borderId="38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2" borderId="11" xfId="0" applyFont="1" applyFill="1" applyBorder="1" applyAlignment="1">
      <alignment wrapText="1"/>
    </xf>
    <xf numFmtId="3" fontId="3" fillId="2" borderId="52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58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3" fillId="0" borderId="53" xfId="0" applyFont="1" applyBorder="1" applyAlignment="1">
      <alignment wrapText="1"/>
    </xf>
    <xf numFmtId="3" fontId="3" fillId="0" borderId="53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3" fillId="2" borderId="2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3" fontId="3" fillId="0" borderId="3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7" fillId="0" borderId="64" xfId="0" applyFont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8" fillId="3" borderId="14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/>
    </xf>
    <xf numFmtId="0" fontId="9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3" fontId="10" fillId="2" borderId="42" xfId="0" applyNumberFormat="1" applyFont="1" applyFill="1" applyBorder="1" applyAlignment="1">
      <alignment/>
    </xf>
    <xf numFmtId="3" fontId="10" fillId="2" borderId="17" xfId="0" applyNumberFormat="1" applyFont="1" applyFill="1" applyBorder="1" applyAlignment="1">
      <alignment/>
    </xf>
    <xf numFmtId="3" fontId="10" fillId="2" borderId="43" xfId="0" applyNumberFormat="1" applyFont="1" applyFill="1" applyBorder="1" applyAlignment="1">
      <alignment/>
    </xf>
    <xf numFmtId="3" fontId="10" fillId="2" borderId="15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10" fillId="2" borderId="5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58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5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4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justify" vertical="justify" wrapText="1"/>
    </xf>
    <xf numFmtId="3" fontId="3" fillId="0" borderId="11" xfId="0" applyNumberFormat="1" applyFont="1" applyBorder="1" applyAlignment="1">
      <alignment horizontal="justify" vertical="justify" wrapText="1"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justify" vertical="center" wrapText="1"/>
    </xf>
    <xf numFmtId="0" fontId="4" fillId="0" borderId="23" xfId="0" applyFont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3" fillId="2" borderId="24" xfId="0" applyFont="1" applyFill="1" applyBorder="1" applyAlignment="1">
      <alignment/>
    </xf>
    <xf numFmtId="3" fontId="10" fillId="2" borderId="67" xfId="0" applyNumberFormat="1" applyFont="1" applyFill="1" applyBorder="1" applyAlignment="1">
      <alignment/>
    </xf>
    <xf numFmtId="3" fontId="10" fillId="2" borderId="46" xfId="0" applyNumberFormat="1" applyFont="1" applyFill="1" applyBorder="1" applyAlignment="1">
      <alignment/>
    </xf>
    <xf numFmtId="3" fontId="10" fillId="2" borderId="24" xfId="0" applyNumberFormat="1" applyFont="1" applyFill="1" applyBorder="1" applyAlignment="1">
      <alignment/>
    </xf>
    <xf numFmtId="3" fontId="10" fillId="2" borderId="6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10" fontId="13" fillId="0" borderId="35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wrapText="1"/>
    </xf>
    <xf numFmtId="166" fontId="13" fillId="0" borderId="1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40" xfId="0" applyFont="1" applyBorder="1" applyAlignment="1">
      <alignment wrapText="1"/>
    </xf>
    <xf numFmtId="167" fontId="12" fillId="0" borderId="13" xfId="15" applyNumberFormat="1" applyFont="1" applyBorder="1" applyAlignment="1">
      <alignment/>
    </xf>
    <xf numFmtId="166" fontId="12" fillId="0" borderId="14" xfId="0" applyNumberFormat="1" applyFont="1" applyBorder="1" applyAlignment="1">
      <alignment/>
    </xf>
    <xf numFmtId="0" fontId="12" fillId="0" borderId="40" xfId="0" applyFont="1" applyBorder="1" applyAlignment="1">
      <alignment/>
    </xf>
    <xf numFmtId="10" fontId="12" fillId="0" borderId="13" xfId="0" applyNumberFormat="1" applyFont="1" applyBorder="1" applyAlignment="1">
      <alignment/>
    </xf>
    <xf numFmtId="0" fontId="12" fillId="0" borderId="42" xfId="0" applyFont="1" applyBorder="1" applyAlignment="1">
      <alignment/>
    </xf>
    <xf numFmtId="10" fontId="12" fillId="0" borderId="17" xfId="0" applyNumberFormat="1" applyFont="1" applyBorder="1" applyAlignment="1">
      <alignment/>
    </xf>
    <xf numFmtId="166" fontId="12" fillId="0" borderId="18" xfId="0" applyNumberFormat="1" applyFont="1" applyBorder="1" applyAlignment="1">
      <alignment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167" fontId="13" fillId="0" borderId="9" xfId="15" applyNumberFormat="1" applyFont="1" applyBorder="1" applyAlignment="1">
      <alignment/>
    </xf>
    <xf numFmtId="166" fontId="13" fillId="0" borderId="9" xfId="0" applyNumberFormat="1" applyFont="1" applyBorder="1" applyAlignment="1">
      <alignment/>
    </xf>
    <xf numFmtId="0" fontId="12" fillId="0" borderId="14" xfId="0" applyFont="1" applyBorder="1" applyAlignment="1">
      <alignment/>
    </xf>
    <xf numFmtId="167" fontId="12" fillId="0" borderId="0" xfId="0" applyNumberFormat="1" applyFont="1" applyAlignment="1">
      <alignment/>
    </xf>
    <xf numFmtId="166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166" fontId="12" fillId="0" borderId="17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 wrapText="1"/>
    </xf>
    <xf numFmtId="167" fontId="12" fillId="0" borderId="0" xfId="15" applyNumberFormat="1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0" fontId="12" fillId="0" borderId="42" xfId="0" applyFont="1" applyBorder="1" applyAlignment="1">
      <alignment wrapText="1"/>
    </xf>
    <xf numFmtId="167" fontId="12" fillId="0" borderId="17" xfId="15" applyNumberFormat="1" applyFont="1" applyBorder="1" applyAlignment="1">
      <alignment/>
    </xf>
    <xf numFmtId="167" fontId="12" fillId="0" borderId="13" xfId="0" applyNumberFormat="1" applyFont="1" applyBorder="1" applyAlignment="1">
      <alignment/>
    </xf>
    <xf numFmtId="166" fontId="12" fillId="0" borderId="13" xfId="15" applyNumberFormat="1" applyFont="1" applyBorder="1" applyAlignment="1">
      <alignment/>
    </xf>
    <xf numFmtId="0" fontId="12" fillId="0" borderId="40" xfId="0" applyFont="1" applyBorder="1" applyAlignment="1">
      <alignment horizontal="left" wrapText="1"/>
    </xf>
    <xf numFmtId="4" fontId="12" fillId="0" borderId="13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167" fontId="13" fillId="0" borderId="0" xfId="15" applyNumberFormat="1" applyFont="1" applyAlignment="1">
      <alignment/>
    </xf>
    <xf numFmtId="3" fontId="13" fillId="0" borderId="0" xfId="0" applyNumberFormat="1" applyFont="1" applyAlignment="1">
      <alignment/>
    </xf>
    <xf numFmtId="0" fontId="13" fillId="0" borderId="40" xfId="0" applyFont="1" applyBorder="1" applyAlignment="1">
      <alignment wrapText="1"/>
    </xf>
    <xf numFmtId="167" fontId="13" fillId="0" borderId="13" xfId="15" applyNumberFormat="1" applyFont="1" applyBorder="1" applyAlignment="1">
      <alignment/>
    </xf>
    <xf numFmtId="3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8" fontId="12" fillId="0" borderId="0" xfId="15" applyNumberFormat="1" applyFont="1" applyAlignment="1">
      <alignment/>
    </xf>
    <xf numFmtId="3" fontId="3" fillId="0" borderId="6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10" fontId="13" fillId="0" borderId="3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/>
    </xf>
    <xf numFmtId="167" fontId="12" fillId="0" borderId="17" xfId="15" applyNumberFormat="1" applyFont="1" applyBorder="1" applyAlignment="1">
      <alignment vertical="center"/>
    </xf>
    <xf numFmtId="166" fontId="12" fillId="0" borderId="17" xfId="0" applyNumberFormat="1" applyFont="1" applyBorder="1" applyAlignment="1">
      <alignment vertical="center"/>
    </xf>
    <xf numFmtId="166" fontId="12" fillId="0" borderId="18" xfId="0" applyNumberFormat="1" applyFont="1" applyBorder="1" applyAlignment="1">
      <alignment vertical="center"/>
    </xf>
    <xf numFmtId="0" fontId="13" fillId="0" borderId="44" xfId="0" applyFont="1" applyBorder="1" applyAlignment="1">
      <alignment wrapText="1"/>
    </xf>
    <xf numFmtId="166" fontId="13" fillId="0" borderId="21" xfId="0" applyNumberFormat="1" applyFont="1" applyBorder="1" applyAlignment="1">
      <alignment/>
    </xf>
    <xf numFmtId="166" fontId="13" fillId="0" borderId="22" xfId="0" applyNumberFormat="1" applyFont="1" applyBorder="1" applyAlignment="1">
      <alignment/>
    </xf>
    <xf numFmtId="165" fontId="13" fillId="0" borderId="21" xfId="15" applyNumberFormat="1" applyFont="1" applyBorder="1" applyAlignment="1">
      <alignment wrapText="1"/>
    </xf>
    <xf numFmtId="165" fontId="12" fillId="0" borderId="13" xfId="15" applyNumberFormat="1" applyFont="1" applyBorder="1" applyAlignment="1">
      <alignment/>
    </xf>
    <xf numFmtId="165" fontId="12" fillId="0" borderId="13" xfId="0" applyNumberFormat="1" applyFont="1" applyBorder="1" applyAlignment="1">
      <alignment wrapText="1"/>
    </xf>
    <xf numFmtId="0" fontId="13" fillId="0" borderId="33" xfId="0" applyFont="1" applyBorder="1" applyAlignment="1">
      <alignment horizontal="center" vertical="center" wrapText="1"/>
    </xf>
    <xf numFmtId="10" fontId="13" fillId="0" borderId="69" xfId="0" applyNumberFormat="1" applyFont="1" applyBorder="1" applyAlignment="1">
      <alignment horizontal="center" vertical="center" wrapText="1"/>
    </xf>
    <xf numFmtId="167" fontId="12" fillId="0" borderId="0" xfId="15" applyNumberFormat="1" applyFont="1" applyBorder="1" applyAlignment="1">
      <alignment/>
    </xf>
    <xf numFmtId="165" fontId="12" fillId="0" borderId="0" xfId="0" applyNumberFormat="1" applyFont="1" applyBorder="1" applyAlignment="1">
      <alignment wrapText="1"/>
    </xf>
    <xf numFmtId="165" fontId="12" fillId="0" borderId="0" xfId="15" applyNumberFormat="1" applyFont="1" applyBorder="1" applyAlignment="1">
      <alignment/>
    </xf>
    <xf numFmtId="165" fontId="13" fillId="0" borderId="9" xfId="15" applyNumberFormat="1" applyFont="1" applyBorder="1" applyAlignment="1">
      <alignment wrapText="1"/>
    </xf>
    <xf numFmtId="165" fontId="12" fillId="0" borderId="17" xfId="0" applyNumberFormat="1" applyFont="1" applyBorder="1" applyAlignment="1">
      <alignment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67" fontId="13" fillId="0" borderId="0" xfId="15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67" fontId="13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3" fillId="0" borderId="3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164" fontId="2" fillId="0" borderId="6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12" fillId="0" borderId="52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10" fontId="13" fillId="0" borderId="9" xfId="0" applyNumberFormat="1" applyFon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0" fontId="13" fillId="0" borderId="9" xfId="0" applyNumberFormat="1" applyFont="1" applyBorder="1" applyAlignment="1">
      <alignment horizontal="center" vertical="center" wrapText="1"/>
    </xf>
    <xf numFmtId="10" fontId="13" fillId="0" borderId="13" xfId="0" applyNumberFormat="1" applyFont="1" applyBorder="1" applyAlignment="1">
      <alignment horizontal="center" vertical="center" wrapText="1"/>
    </xf>
    <xf numFmtId="10" fontId="13" fillId="0" borderId="17" xfId="0" applyNumberFormat="1" applyFont="1" applyBorder="1" applyAlignment="1">
      <alignment horizontal="center" vertical="center" wrapText="1"/>
    </xf>
    <xf numFmtId="10" fontId="13" fillId="0" borderId="10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wrapText="1"/>
    </xf>
    <xf numFmtId="0" fontId="13" fillId="0" borderId="42" xfId="0" applyFont="1" applyBorder="1" applyAlignment="1">
      <alignment horizontal="center" vertical="center" wrapText="1"/>
    </xf>
    <xf numFmtId="10" fontId="13" fillId="0" borderId="17" xfId="0" applyNumberFormat="1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wrapText="1"/>
    </xf>
    <xf numFmtId="165" fontId="12" fillId="0" borderId="17" xfId="0" applyNumberFormat="1" applyFont="1" applyBorder="1" applyAlignment="1">
      <alignment horizontal="center" wrapText="1"/>
    </xf>
    <xf numFmtId="164" fontId="12" fillId="0" borderId="14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166" fontId="13" fillId="0" borderId="69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6" fontId="12" fillId="0" borderId="14" xfId="15" applyNumberFormat="1" applyFont="1" applyBorder="1" applyAlignment="1">
      <alignment/>
    </xf>
    <xf numFmtId="165" fontId="12" fillId="0" borderId="0" xfId="15" applyNumberFormat="1" applyFont="1" applyAlignment="1">
      <alignment/>
    </xf>
    <xf numFmtId="166" fontId="12" fillId="0" borderId="9" xfId="0" applyNumberFormat="1" applyFont="1" applyBorder="1" applyAlignment="1">
      <alignment/>
    </xf>
    <xf numFmtId="166" fontId="12" fillId="0" borderId="10" xfId="0" applyNumberFormat="1" applyFont="1" applyBorder="1" applyAlignment="1">
      <alignment/>
    </xf>
    <xf numFmtId="0" fontId="13" fillId="0" borderId="42" xfId="0" applyFont="1" applyBorder="1" applyAlignment="1">
      <alignment wrapText="1"/>
    </xf>
    <xf numFmtId="167" fontId="13" fillId="0" borderId="17" xfId="15" applyNumberFormat="1" applyFont="1" applyBorder="1" applyAlignment="1">
      <alignment/>
    </xf>
    <xf numFmtId="166" fontId="13" fillId="0" borderId="17" xfId="0" applyNumberFormat="1" applyFont="1" applyBorder="1" applyAlignment="1">
      <alignment/>
    </xf>
    <xf numFmtId="167" fontId="13" fillId="0" borderId="17" xfId="0" applyNumberFormat="1" applyFont="1" applyBorder="1" applyAlignment="1">
      <alignment/>
    </xf>
    <xf numFmtId="164" fontId="13" fillId="0" borderId="18" xfId="0" applyNumberFormat="1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0" fillId="0" borderId="40" xfId="0" applyBorder="1" applyAlignment="1">
      <alignment/>
    </xf>
    <xf numFmtId="169" fontId="0" fillId="0" borderId="0" xfId="0" applyNumberFormat="1" applyBorder="1" applyAlignment="1">
      <alignment/>
    </xf>
    <xf numFmtId="169" fontId="12" fillId="0" borderId="13" xfId="0" applyNumberFormat="1" applyFont="1" applyBorder="1" applyAlignment="1">
      <alignment/>
    </xf>
    <xf numFmtId="169" fontId="12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</xdr:row>
      <xdr:rowOff>95250</xdr:rowOff>
    </xdr:from>
    <xdr:to>
      <xdr:col>0</xdr:col>
      <xdr:colOff>990600</xdr:colOff>
      <xdr:row>3</xdr:row>
      <xdr:rowOff>400050</xdr:rowOff>
    </xdr:to>
    <xdr:sp>
      <xdr:nvSpPr>
        <xdr:cNvPr id="1" name="Line 1"/>
        <xdr:cNvSpPr>
          <a:spLocks/>
        </xdr:cNvSpPr>
      </xdr:nvSpPr>
      <xdr:spPr>
        <a:xfrm>
          <a:off x="409575" y="762000"/>
          <a:ext cx="581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</xdr:row>
      <xdr:rowOff>66675</xdr:rowOff>
    </xdr:from>
    <xdr:to>
      <xdr:col>0</xdr:col>
      <xdr:colOff>1695450</xdr:colOff>
      <xdr:row>3</xdr:row>
      <xdr:rowOff>295275</xdr:rowOff>
    </xdr:to>
    <xdr:sp>
      <xdr:nvSpPr>
        <xdr:cNvPr id="1" name="Line 1"/>
        <xdr:cNvSpPr>
          <a:spLocks/>
        </xdr:cNvSpPr>
      </xdr:nvSpPr>
      <xdr:spPr>
        <a:xfrm>
          <a:off x="409575" y="657225"/>
          <a:ext cx="1285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0</xdr:col>
      <xdr:colOff>2066925</xdr:colOff>
      <xdr:row>4</xdr:row>
      <xdr:rowOff>638175</xdr:rowOff>
    </xdr:to>
    <xdr:sp>
      <xdr:nvSpPr>
        <xdr:cNvPr id="1" name="Line 1"/>
        <xdr:cNvSpPr>
          <a:spLocks/>
        </xdr:cNvSpPr>
      </xdr:nvSpPr>
      <xdr:spPr>
        <a:xfrm>
          <a:off x="9525" y="800100"/>
          <a:ext cx="20574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72</xdr:row>
      <xdr:rowOff>28575</xdr:rowOff>
    </xdr:from>
    <xdr:to>
      <xdr:col>0</xdr:col>
      <xdr:colOff>2066925</xdr:colOff>
      <xdr:row>72</xdr:row>
      <xdr:rowOff>638175</xdr:rowOff>
    </xdr:to>
    <xdr:sp>
      <xdr:nvSpPr>
        <xdr:cNvPr id="2" name="Line 2"/>
        <xdr:cNvSpPr>
          <a:spLocks/>
        </xdr:cNvSpPr>
      </xdr:nvSpPr>
      <xdr:spPr>
        <a:xfrm>
          <a:off x="9525" y="15430500"/>
          <a:ext cx="20574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0\OBLIGATORIOS\ESTADISTICAS\TRIMESTRES\4\centr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1\09\en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1\09\ei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1\09\eseg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1\09\esein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estapui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glob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0\OBLIGATORIOS\ESTADISTICAS\TRIMESTRES\4\gpu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0\OBLIGATORIOS\ESTADISTICAS\TRIMESTRES\4\en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0\OBLIGATORIOS\ESTADISTICAS\TRIMESTRES\4\empres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0\OBLIGATORIOS\ESTADISTICAS\TRIMESTRES\4\eses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1\06\neto\global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0\OBLIGATORIOS\ESTADISTICAS\TRIMESTRES\4\resumen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1\09\centr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PTO\2011\09\espu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"/>
      <sheetName val="conc"/>
      <sheetName val="pers"/>
      <sheetName val="gral"/>
      <sheetName val="veed"/>
      <sheetName val="gobi"/>
      <sheetName val="shda"/>
      <sheetName val="corp"/>
      <sheetName val="ppto"/>
      <sheetName val="cred"/>
      <sheetName val="fcon"/>
      <sheetName val="educ"/>
      <sheetName val="mova"/>
      <sheetName val="movs"/>
      <sheetName val="salu"/>
      <sheetName val="dllo"/>
      <sheetName val="habi"/>
      <sheetName val="cult"/>
      <sheetName val="plan"/>
      <sheetName val="inte"/>
      <sheetName val="dasc"/>
      <sheetName val="ambi"/>
      <sheetName val="dade"/>
      <sheetName val="bomb"/>
      <sheetName val="gastos1"/>
      <sheetName val="hda1"/>
      <sheetName val="ppto1"/>
      <sheetName val="cred1"/>
      <sheetName val="agregado"/>
    </sheetNames>
    <sheetDataSet>
      <sheetData sheetId="1">
        <row r="116">
          <cell r="N116">
            <v>0</v>
          </cell>
        </row>
        <row r="301">
          <cell r="N301">
            <v>0</v>
          </cell>
        </row>
        <row r="313">
          <cell r="N313">
            <v>0</v>
          </cell>
        </row>
        <row r="766">
          <cell r="N766">
            <v>0</v>
          </cell>
        </row>
        <row r="1303">
          <cell r="N1303">
            <v>0</v>
          </cell>
        </row>
      </sheetData>
      <sheetData sheetId="2">
        <row r="320">
          <cell r="H320">
            <v>0</v>
          </cell>
        </row>
      </sheetData>
      <sheetData sheetId="3">
        <row r="320">
          <cell r="H320">
            <v>0</v>
          </cell>
        </row>
      </sheetData>
      <sheetData sheetId="4">
        <row r="320">
          <cell r="H320">
            <v>0</v>
          </cell>
        </row>
      </sheetData>
      <sheetData sheetId="5">
        <row r="320">
          <cell r="H320">
            <v>0</v>
          </cell>
        </row>
      </sheetData>
      <sheetData sheetId="6">
        <row r="320">
          <cell r="H320">
            <v>0</v>
          </cell>
        </row>
      </sheetData>
      <sheetData sheetId="8">
        <row r="320">
          <cell r="H320">
            <v>0</v>
          </cell>
        </row>
      </sheetData>
      <sheetData sheetId="9">
        <row r="320">
          <cell r="H320">
            <v>0</v>
          </cell>
        </row>
      </sheetData>
      <sheetData sheetId="10">
        <row r="320">
          <cell r="H320">
            <v>0</v>
          </cell>
        </row>
      </sheetData>
      <sheetData sheetId="11">
        <row r="320">
          <cell r="H320">
            <v>0</v>
          </cell>
        </row>
      </sheetData>
      <sheetData sheetId="12">
        <row r="320">
          <cell r="H320">
            <v>0</v>
          </cell>
        </row>
      </sheetData>
      <sheetData sheetId="13">
        <row r="320">
          <cell r="H320">
            <v>0</v>
          </cell>
        </row>
      </sheetData>
      <sheetData sheetId="14">
        <row r="320">
          <cell r="H320">
            <v>0</v>
          </cell>
        </row>
      </sheetData>
      <sheetData sheetId="15">
        <row r="320">
          <cell r="H320">
            <v>0</v>
          </cell>
        </row>
      </sheetData>
      <sheetData sheetId="16">
        <row r="320">
          <cell r="H320">
            <v>0</v>
          </cell>
        </row>
      </sheetData>
      <sheetData sheetId="17">
        <row r="320">
          <cell r="H320">
            <v>0</v>
          </cell>
        </row>
      </sheetData>
      <sheetData sheetId="18">
        <row r="320">
          <cell r="H320">
            <v>0</v>
          </cell>
        </row>
      </sheetData>
      <sheetData sheetId="19">
        <row r="320">
          <cell r="H320">
            <v>0</v>
          </cell>
        </row>
      </sheetData>
      <sheetData sheetId="20">
        <row r="320">
          <cell r="H320">
            <v>0</v>
          </cell>
        </row>
      </sheetData>
      <sheetData sheetId="21">
        <row r="320">
          <cell r="H320">
            <v>0</v>
          </cell>
        </row>
      </sheetData>
      <sheetData sheetId="22">
        <row r="320">
          <cell r="H320">
            <v>0</v>
          </cell>
        </row>
      </sheetData>
      <sheetData sheetId="23">
        <row r="320">
          <cell r="H320">
            <v>0</v>
          </cell>
        </row>
      </sheetData>
      <sheetData sheetId="24">
        <row r="320">
          <cell r="H32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ud"/>
      <sheetName val="con"/>
      <sheetName val="ung"/>
      <sheetName val="coing"/>
      <sheetName val="uning"/>
      <sheetName val="Hoja4"/>
      <sheetName val="Hoja7"/>
    </sheetNames>
    <sheetDataSet>
      <sheetData sheetId="0">
        <row r="8">
          <cell r="D8">
            <v>310090</v>
          </cell>
          <cell r="E8">
            <v>7.275957614183426E-12</v>
          </cell>
          <cell r="J8">
            <v>68039.609</v>
          </cell>
          <cell r="L8">
            <v>18421.512000000017</v>
          </cell>
        </row>
        <row r="65">
          <cell r="N65">
            <v>26740.534</v>
          </cell>
        </row>
        <row r="193">
          <cell r="N193">
            <v>59720.58700000001</v>
          </cell>
        </row>
        <row r="325">
          <cell r="D325">
            <v>0</v>
          </cell>
        </row>
        <row r="327">
          <cell r="F327">
            <v>0</v>
          </cell>
          <cell r="J327">
            <v>0</v>
          </cell>
          <cell r="N327">
            <v>0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">
        <row r="8">
          <cell r="D8">
            <v>70717503</v>
          </cell>
          <cell r="E8">
            <v>0</v>
          </cell>
          <cell r="J8">
            <v>47667120.56100001</v>
          </cell>
          <cell r="L8">
            <v>1103151.725999996</v>
          </cell>
        </row>
        <row r="10">
          <cell r="N10">
            <v>33252713.338000003</v>
          </cell>
        </row>
        <row r="37">
          <cell r="N37">
            <v>1000981.5789999999</v>
          </cell>
        </row>
        <row r="46">
          <cell r="N46">
            <v>10817955.888</v>
          </cell>
        </row>
        <row r="65">
          <cell r="N65">
            <v>2798049.5749999997</v>
          </cell>
        </row>
        <row r="193">
          <cell r="N193">
            <v>900571.9069999998</v>
          </cell>
        </row>
        <row r="325">
          <cell r="D325">
            <v>3554000</v>
          </cell>
          <cell r="E325">
            <v>-0.0010000000474974513</v>
          </cell>
          <cell r="J325">
            <v>1717957.1379999998</v>
          </cell>
          <cell r="L325">
            <v>1139192.906</v>
          </cell>
        </row>
        <row r="326">
          <cell r="N326">
            <v>1988546.747</v>
          </cell>
        </row>
        <row r="327">
          <cell r="F327">
            <v>2685396.7029999997</v>
          </cell>
          <cell r="J327">
            <v>849353.842</v>
          </cell>
          <cell r="N327">
            <v>1988546.747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700000</v>
          </cell>
          <cell r="J615">
            <v>186266.666</v>
          </cell>
          <cell r="N615">
            <v>700000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1985396.703</v>
          </cell>
          <cell r="J655">
            <v>663087.176</v>
          </cell>
          <cell r="N655">
            <v>1288546.747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868603.296</v>
          </cell>
          <cell r="J907">
            <v>868603.296</v>
          </cell>
          <cell r="N907">
            <v>868603.297</v>
          </cell>
        </row>
        <row r="1307">
          <cell r="F1307">
            <v>0</v>
          </cell>
        </row>
      </sheetData>
      <sheetData sheetId="2">
        <row r="8">
          <cell r="D8">
            <v>181018490.99199998</v>
          </cell>
          <cell r="E8">
            <v>15706362.311</v>
          </cell>
          <cell r="J8">
            <v>120309719.4076</v>
          </cell>
          <cell r="L8">
            <v>22485622.773000017</v>
          </cell>
        </row>
        <row r="10">
          <cell r="N10">
            <v>34829613.6766</v>
          </cell>
        </row>
        <row r="37">
          <cell r="N37">
            <v>30283008.282</v>
          </cell>
        </row>
        <row r="46">
          <cell r="N46">
            <v>12717144.606</v>
          </cell>
        </row>
        <row r="65">
          <cell r="N65">
            <v>19393109.37</v>
          </cell>
        </row>
        <row r="116">
          <cell r="N116">
            <v>36542479.396000005</v>
          </cell>
        </row>
        <row r="189">
          <cell r="N189">
            <v>1098339.23</v>
          </cell>
        </row>
        <row r="192">
          <cell r="N192">
            <v>308888.468</v>
          </cell>
        </row>
        <row r="193">
          <cell r="N193">
            <v>7622759.152</v>
          </cell>
        </row>
        <row r="325">
          <cell r="D325">
            <v>75290508.839</v>
          </cell>
          <cell r="E325">
            <v>42111865.404999994</v>
          </cell>
          <cell r="J325">
            <v>17757328.169</v>
          </cell>
          <cell r="L325">
            <v>46903791.033999994</v>
          </cell>
        </row>
        <row r="326">
          <cell r="N326">
            <v>23171484.318</v>
          </cell>
        </row>
        <row r="327">
          <cell r="F327">
            <v>75871413.52</v>
          </cell>
          <cell r="J327">
            <v>2132842.057</v>
          </cell>
          <cell r="N327">
            <v>23171484.318</v>
          </cell>
        </row>
        <row r="328">
          <cell r="F328">
            <v>22996413.52</v>
          </cell>
          <cell r="J328">
            <v>1277095.595</v>
          </cell>
          <cell r="N328">
            <v>5340725.125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52875000</v>
          </cell>
          <cell r="J655">
            <v>855746.4619999999</v>
          </cell>
          <cell r="N655">
            <v>17830759.193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290508.839</v>
          </cell>
          <cell r="J776">
            <v>249183</v>
          </cell>
          <cell r="N776">
            <v>249183</v>
          </cell>
        </row>
        <row r="905">
          <cell r="F905">
            <v>0</v>
          </cell>
        </row>
        <row r="906">
          <cell r="F906">
            <v>1007939.762</v>
          </cell>
          <cell r="J906">
            <v>50536.755</v>
          </cell>
          <cell r="N906">
            <v>1007939.762</v>
          </cell>
        </row>
        <row r="907">
          <cell r="F907">
            <v>40232512.122999996</v>
          </cell>
          <cell r="J907">
            <v>15324766.356999999</v>
          </cell>
          <cell r="N907">
            <v>40232512.122999996</v>
          </cell>
        </row>
        <row r="1307">
          <cell r="F1307">
            <v>0</v>
          </cell>
        </row>
      </sheetData>
      <sheetData sheetId="4">
        <row r="10">
          <cell r="C10">
            <v>51230000</v>
          </cell>
          <cell r="D10">
            <v>0</v>
          </cell>
          <cell r="G10">
            <v>39362701.403</v>
          </cell>
        </row>
        <row r="20">
          <cell r="G20">
            <v>18512242.124</v>
          </cell>
        </row>
        <row r="78">
          <cell r="G78">
            <v>18629047.586</v>
          </cell>
        </row>
        <row r="198">
          <cell r="G198">
            <v>2221411.693</v>
          </cell>
        </row>
        <row r="207">
          <cell r="C207">
            <v>12961000</v>
          </cell>
          <cell r="D207">
            <v>0</v>
          </cell>
          <cell r="G207">
            <v>9798344.471</v>
          </cell>
        </row>
        <row r="306">
          <cell r="C306">
            <v>52773000</v>
          </cell>
          <cell r="D306">
            <v>57818227.716</v>
          </cell>
          <cell r="G306">
            <v>112940223.985</v>
          </cell>
        </row>
        <row r="307">
          <cell r="G307">
            <v>100352286.852</v>
          </cell>
        </row>
        <row r="329">
          <cell r="G329">
            <v>3646845.664</v>
          </cell>
        </row>
        <row r="334">
          <cell r="G334">
            <v>6465940.864</v>
          </cell>
        </row>
        <row r="346">
          <cell r="G346">
            <v>2475150.605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eaab"/>
      <sheetName val="iagua"/>
      <sheetName val="ieru"/>
      <sheetName val="icana"/>
      <sheetName val="imet"/>
      <sheetName val="itran"/>
      <sheetName val="ilote"/>
      <sheetName val="ingresos"/>
      <sheetName val="geaab"/>
      <sheetName val="gagua"/>
      <sheetName val="geru"/>
      <sheetName val="gcana"/>
      <sheetName val="gmet"/>
      <sheetName val="gtra"/>
      <sheetName val="glote"/>
      <sheetName val="gastos"/>
      <sheetName val="resumen ing"/>
      <sheetName val="resumen gas"/>
    </sheetNames>
    <sheetDataSet>
      <sheetData sheetId="7">
        <row r="8">
          <cell r="C8">
            <v>885836523.5150001</v>
          </cell>
          <cell r="D8">
            <v>-179865956.86100003</v>
          </cell>
          <cell r="G8">
            <v>705970566.654</v>
          </cell>
        </row>
        <row r="10">
          <cell r="C10">
            <v>1368794255.36</v>
          </cell>
          <cell r="D10">
            <v>6305466.482000001</v>
          </cell>
          <cell r="G10">
            <v>993998962.0867999</v>
          </cell>
        </row>
        <row r="30">
          <cell r="G30">
            <v>993135537.0277998</v>
          </cell>
        </row>
        <row r="205">
          <cell r="G205">
            <v>863425.059</v>
          </cell>
        </row>
        <row r="206">
          <cell r="C206">
            <v>1062423259.676</v>
          </cell>
          <cell r="D206">
            <v>164976618.999</v>
          </cell>
          <cell r="G206">
            <v>316648752.88399994</v>
          </cell>
        </row>
        <row r="207">
          <cell r="G207">
            <v>102990904.484</v>
          </cell>
        </row>
        <row r="238">
          <cell r="G238">
            <v>739720.703</v>
          </cell>
        </row>
        <row r="239">
          <cell r="G239">
            <v>11120679.263</v>
          </cell>
        </row>
        <row r="243">
          <cell r="G243">
            <v>201797448.434</v>
          </cell>
        </row>
        <row r="292">
          <cell r="G292">
            <v>0</v>
          </cell>
        </row>
        <row r="306">
          <cell r="C306">
            <v>590335192.941</v>
          </cell>
          <cell r="D306">
            <v>179643431.53599995</v>
          </cell>
          <cell r="G306">
            <v>140845802.444</v>
          </cell>
        </row>
        <row r="307">
          <cell r="G307">
            <v>0</v>
          </cell>
        </row>
        <row r="322">
          <cell r="G322">
            <v>964130.899</v>
          </cell>
        </row>
        <row r="329">
          <cell r="G329">
            <v>49920308.679000005</v>
          </cell>
        </row>
        <row r="335">
          <cell r="G335">
            <v>0</v>
          </cell>
        </row>
        <row r="338">
          <cell r="G338">
            <v>1200000</v>
          </cell>
        </row>
        <row r="339">
          <cell r="G339">
            <v>4354024.038</v>
          </cell>
        </row>
        <row r="340">
          <cell r="G340">
            <v>84407338.82800001</v>
          </cell>
        </row>
      </sheetData>
      <sheetData sheetId="8">
        <row r="325">
          <cell r="D325">
            <v>1060737289.0429999</v>
          </cell>
        </row>
        <row r="327">
          <cell r="F327">
            <v>732277318.8969998</v>
          </cell>
          <cell r="J327">
            <v>101762958.50400001</v>
          </cell>
          <cell r="N327">
            <v>307931912.308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395584914.81399995</v>
          </cell>
          <cell r="J461">
            <v>74823398.57800001</v>
          </cell>
          <cell r="N461">
            <v>154754421.667</v>
          </cell>
        </row>
        <row r="583">
          <cell r="F583">
            <v>275815861.06200004</v>
          </cell>
          <cell r="J583">
            <v>22911588.184</v>
          </cell>
          <cell r="N583">
            <v>138023802.745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60876543.021000005</v>
          </cell>
          <cell r="J655">
            <v>4027971.742</v>
          </cell>
          <cell r="N655">
            <v>15153687.896000002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82546956.972</v>
          </cell>
          <cell r="J776">
            <v>26308999.834</v>
          </cell>
          <cell r="N776">
            <v>26308999.834</v>
          </cell>
        </row>
        <row r="905">
          <cell r="F905">
            <v>319684994.177</v>
          </cell>
          <cell r="J905">
            <v>194824088.038</v>
          </cell>
          <cell r="N905">
            <v>315574247.937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9">
        <row r="325">
          <cell r="D325">
            <v>0</v>
          </cell>
        </row>
        <row r="327">
          <cell r="F327">
            <v>0</v>
          </cell>
          <cell r="J327">
            <v>0</v>
          </cell>
          <cell r="N327">
            <v>0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15000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0">
        <row r="325">
          <cell r="D325">
            <v>17314000</v>
          </cell>
        </row>
        <row r="327">
          <cell r="F327">
            <v>10397338.089</v>
          </cell>
          <cell r="J327">
            <v>2259702.743</v>
          </cell>
          <cell r="N327">
            <v>5280890.284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9730838.089</v>
          </cell>
          <cell r="J461">
            <v>2110487.3329999996</v>
          </cell>
          <cell r="N461">
            <v>4779709.828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666500</v>
          </cell>
          <cell r="J655">
            <v>149215.41</v>
          </cell>
          <cell r="N655">
            <v>501180.456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8551171.627</v>
          </cell>
          <cell r="J905">
            <v>3266907.224</v>
          </cell>
          <cell r="N905">
            <v>8539683.494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1">
        <row r="325">
          <cell r="D325">
            <v>12688682.296</v>
          </cell>
        </row>
        <row r="327">
          <cell r="F327">
            <v>12334105.536</v>
          </cell>
          <cell r="J327">
            <v>2191687.088</v>
          </cell>
          <cell r="N327">
            <v>3082963.3819999998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12334105.536</v>
          </cell>
          <cell r="J655">
            <v>2191687.088</v>
          </cell>
          <cell r="N655">
            <v>3082963.3819999998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923047.4890000001</v>
          </cell>
          <cell r="J905">
            <v>922994.736</v>
          </cell>
          <cell r="N905">
            <v>923047.489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2">
        <row r="325">
          <cell r="D325">
            <v>40825542.751</v>
          </cell>
        </row>
        <row r="327">
          <cell r="F327">
            <v>31443431.432000004</v>
          </cell>
          <cell r="J327">
            <v>4051556.9949999996</v>
          </cell>
          <cell r="N327">
            <v>13912715.952999998</v>
          </cell>
        </row>
        <row r="328">
          <cell r="F328">
            <v>28143831.268000003</v>
          </cell>
          <cell r="J328">
            <v>3649613.383</v>
          </cell>
          <cell r="N328">
            <v>12094940.951</v>
          </cell>
        </row>
        <row r="461">
          <cell r="F461">
            <v>1348600.1639999999</v>
          </cell>
          <cell r="J461">
            <v>127920.607</v>
          </cell>
          <cell r="N461">
            <v>459496.917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1951000</v>
          </cell>
          <cell r="J655">
            <v>274023.005</v>
          </cell>
          <cell r="N655">
            <v>1358278.085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21646298.383</v>
          </cell>
          <cell r="J905">
            <v>13463067.079</v>
          </cell>
          <cell r="N905">
            <v>21599503.8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3">
        <row r="325">
          <cell r="D325">
            <v>1617024382.1369998</v>
          </cell>
        </row>
        <row r="327">
          <cell r="F327">
            <v>1346085625.3149998</v>
          </cell>
          <cell r="J327">
            <v>240446685.97700003</v>
          </cell>
          <cell r="N327">
            <v>638796374.7609999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1344960133.6019998</v>
          </cell>
          <cell r="J461">
            <v>240442852.30600002</v>
          </cell>
          <cell r="N461">
            <v>638112182.685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1125491.713</v>
          </cell>
          <cell r="J655">
            <v>3833.671</v>
          </cell>
          <cell r="N655">
            <v>684192.076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339452317.326</v>
          </cell>
          <cell r="J905">
            <v>145910958.661</v>
          </cell>
          <cell r="N905">
            <v>338418782.336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4">
        <row r="325">
          <cell r="D325">
            <v>8085591.772</v>
          </cell>
        </row>
        <row r="327">
          <cell r="F327">
            <v>1662721.718</v>
          </cell>
          <cell r="J327">
            <v>1625092.944</v>
          </cell>
          <cell r="N327">
            <v>1630985.744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1662721.718</v>
          </cell>
          <cell r="J655">
            <v>1625092.944</v>
          </cell>
          <cell r="N655">
            <v>1630985.744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6402870.054</v>
          </cell>
          <cell r="J776">
            <v>4535879.231</v>
          </cell>
          <cell r="N776">
            <v>4535879.231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5">
        <row r="8">
          <cell r="D8">
            <v>724130422.6170001</v>
          </cell>
          <cell r="E8">
            <v>7540678.249000004</v>
          </cell>
          <cell r="J8">
            <v>419838112.812</v>
          </cell>
          <cell r="L8">
            <v>96097155.06599998</v>
          </cell>
        </row>
        <row r="9">
          <cell r="N9">
            <v>137166629.056</v>
          </cell>
        </row>
        <row r="46">
          <cell r="N46">
            <v>32731942.34</v>
          </cell>
        </row>
        <row r="65">
          <cell r="N65">
            <v>155621404.308</v>
          </cell>
        </row>
        <row r="161">
          <cell r="N161">
            <v>166171155.009</v>
          </cell>
        </row>
        <row r="191">
          <cell r="N191">
            <v>56976079.50500001</v>
          </cell>
        </row>
        <row r="277">
          <cell r="D277">
            <v>311419930.861</v>
          </cell>
          <cell r="E277">
            <v>14595026.752</v>
          </cell>
          <cell r="J277">
            <v>194768456.491</v>
          </cell>
          <cell r="L277">
            <v>109890583.85500002</v>
          </cell>
        </row>
        <row r="284">
          <cell r="N284">
            <v>103070962.93699999</v>
          </cell>
        </row>
        <row r="286">
          <cell r="N286">
            <v>37924627.961</v>
          </cell>
        </row>
        <row r="287">
          <cell r="N287">
            <v>134500490.983</v>
          </cell>
        </row>
        <row r="289">
          <cell r="N289">
            <v>29162958.465</v>
          </cell>
        </row>
        <row r="290">
          <cell r="D290">
            <v>91037645.35499999</v>
          </cell>
          <cell r="E290">
            <v>-69107.944</v>
          </cell>
          <cell r="J290">
            <v>29093660.686</v>
          </cell>
          <cell r="L290">
            <v>25474626.28900001</v>
          </cell>
        </row>
        <row r="291">
          <cell r="N291">
            <v>54037075.472</v>
          </cell>
        </row>
        <row r="296">
          <cell r="N296">
            <v>21468.939</v>
          </cell>
        </row>
        <row r="302">
          <cell r="N302">
            <v>402450.508</v>
          </cell>
        </row>
        <row r="317">
          <cell r="N317">
            <v>107292.056</v>
          </cell>
        </row>
        <row r="325">
          <cell r="D325">
            <v>2756675487.9989996</v>
          </cell>
          <cell r="E325">
            <v>156747709.01599994</v>
          </cell>
          <cell r="J325">
            <v>741570579.0540001</v>
          </cell>
          <cell r="L325">
            <v>944965407.4989998</v>
          </cell>
        </row>
        <row r="326">
          <cell r="N326">
            <v>970635842.4319999</v>
          </cell>
        </row>
        <row r="777">
          <cell r="N777">
            <v>30844879.064999998</v>
          </cell>
        </row>
        <row r="905">
          <cell r="N905">
            <v>685055265.056</v>
          </cell>
        </row>
        <row r="1308">
          <cell r="D1308">
            <v>24125743.650000002</v>
          </cell>
          <cell r="E1308">
            <v>-7754745.944</v>
          </cell>
          <cell r="J1308">
            <v>0</v>
          </cell>
          <cell r="L130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ic"/>
      <sheetName val="vict"/>
      <sheetName val="tun"/>
      <sheetName val="sim"/>
      <sheetName val="ken"/>
      <sheetName val="sta"/>
      <sheetName val="cen"/>
      <sheetName val="bosa"/>
      <sheetName val="eng"/>
      <sheetName val="fon"/>
      <sheetName val="mei"/>
      <sheetName val="meis"/>
      <sheetName val="tuj"/>
      <sheetName val="usq"/>
      <sheetName val="usm"/>
      <sheetName val="pab"/>
      <sheetName val="sur"/>
      <sheetName val="cri"/>
      <sheetName val="bla"/>
      <sheetName val="cha"/>
      <sheetName val="sub"/>
      <sheetName val="raf"/>
      <sheetName val="naz"/>
      <sheetName val="vis"/>
      <sheetName val="cons"/>
      <sheetName val="res"/>
    </sheetNames>
    <sheetDataSet>
      <sheetData sheetId="0">
        <row r="325">
          <cell r="D325">
            <v>0</v>
          </cell>
        </row>
        <row r="327">
          <cell r="F327">
            <v>0</v>
          </cell>
          <cell r="J327">
            <v>0</v>
          </cell>
          <cell r="N327">
            <v>0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">
        <row r="325">
          <cell r="D325">
            <v>0</v>
          </cell>
        </row>
        <row r="327">
          <cell r="F327">
            <v>0</v>
          </cell>
          <cell r="J327">
            <v>0</v>
          </cell>
          <cell r="N327">
            <v>0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2">
        <row r="325">
          <cell r="D325">
            <v>2232000</v>
          </cell>
        </row>
        <row r="327">
          <cell r="F327">
            <v>1333924.208</v>
          </cell>
          <cell r="J327">
            <v>112686.038</v>
          </cell>
          <cell r="N327">
            <v>557296.984</v>
          </cell>
        </row>
        <row r="328">
          <cell r="F328">
            <v>1177962.104</v>
          </cell>
          <cell r="J328">
            <v>112686.038</v>
          </cell>
          <cell r="N328">
            <v>557296.984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155962.104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1365962.104</v>
          </cell>
          <cell r="J905">
            <v>928948.662</v>
          </cell>
          <cell r="N905">
            <v>1365962.104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3">
        <row r="325">
          <cell r="D325">
            <v>21200000</v>
          </cell>
        </row>
        <row r="327">
          <cell r="F327">
            <v>29100642.764</v>
          </cell>
          <cell r="J327">
            <v>51900.15</v>
          </cell>
          <cell r="N327">
            <v>196824.788</v>
          </cell>
        </row>
        <row r="328">
          <cell r="F328">
            <v>29100642.764</v>
          </cell>
          <cell r="J328">
            <v>51900.15</v>
          </cell>
          <cell r="N328">
            <v>196824.788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213223.873</v>
          </cell>
          <cell r="J905">
            <v>51318.4</v>
          </cell>
          <cell r="N905">
            <v>213223.873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4">
        <row r="325">
          <cell r="D325">
            <v>2975000</v>
          </cell>
        </row>
        <row r="327">
          <cell r="F327">
            <v>2950210.958</v>
          </cell>
          <cell r="J327">
            <v>0</v>
          </cell>
          <cell r="N327">
            <v>74631.795</v>
          </cell>
        </row>
        <row r="328">
          <cell r="F328">
            <v>2300000</v>
          </cell>
          <cell r="J328">
            <v>0</v>
          </cell>
          <cell r="N328">
            <v>74631.795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650210.958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824789.042</v>
          </cell>
          <cell r="J905">
            <v>535451.507</v>
          </cell>
          <cell r="N905">
            <v>824789.042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5">
        <row r="325">
          <cell r="D325">
            <v>574000</v>
          </cell>
        </row>
        <row r="327">
          <cell r="F327">
            <v>1959835.768</v>
          </cell>
          <cell r="J327">
            <v>0</v>
          </cell>
          <cell r="N327">
            <v>374855.283</v>
          </cell>
        </row>
        <row r="328">
          <cell r="F328">
            <v>1463835.768</v>
          </cell>
          <cell r="J328">
            <v>0</v>
          </cell>
          <cell r="N328">
            <v>37420.73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9860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486140</v>
          </cell>
          <cell r="J655">
            <v>0</v>
          </cell>
          <cell r="N655">
            <v>337434.553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1812370.057</v>
          </cell>
          <cell r="J905">
            <v>1064623.716</v>
          </cell>
          <cell r="N905">
            <v>1812370.057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6">
        <row r="325">
          <cell r="D325">
            <v>350000</v>
          </cell>
        </row>
        <row r="327">
          <cell r="F327">
            <v>481155.415</v>
          </cell>
          <cell r="J327">
            <v>0</v>
          </cell>
          <cell r="N327">
            <v>0</v>
          </cell>
        </row>
        <row r="328">
          <cell r="F328">
            <v>441155.415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20000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20000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1647843.469</v>
          </cell>
          <cell r="J905">
            <v>1230415.341</v>
          </cell>
          <cell r="N905">
            <v>1647398.29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7">
        <row r="325">
          <cell r="D325">
            <v>32736000</v>
          </cell>
        </row>
        <row r="327">
          <cell r="F327">
            <v>35242199.361</v>
          </cell>
          <cell r="J327">
            <v>0</v>
          </cell>
          <cell r="N327">
            <v>0</v>
          </cell>
        </row>
        <row r="328">
          <cell r="F328">
            <v>35242199.361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1228.5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8">
        <row r="325">
          <cell r="D325">
            <v>110000</v>
          </cell>
        </row>
        <row r="327">
          <cell r="F327">
            <v>0</v>
          </cell>
          <cell r="J327">
            <v>0</v>
          </cell>
          <cell r="N327">
            <v>0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410197.65</v>
          </cell>
          <cell r="J905">
            <v>347722.65</v>
          </cell>
          <cell r="N905">
            <v>410197.65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9">
        <row r="325">
          <cell r="D325">
            <v>3960000</v>
          </cell>
        </row>
        <row r="327">
          <cell r="F327">
            <v>435574.419</v>
          </cell>
          <cell r="J327">
            <v>3914.129</v>
          </cell>
          <cell r="N327">
            <v>47853.042</v>
          </cell>
        </row>
        <row r="328">
          <cell r="F328">
            <v>405538.783</v>
          </cell>
          <cell r="J328">
            <v>3914.129</v>
          </cell>
          <cell r="N328">
            <v>17913.04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30035.636</v>
          </cell>
          <cell r="J655">
            <v>0</v>
          </cell>
          <cell r="N655">
            <v>29940.002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4979686.8100000005</v>
          </cell>
          <cell r="J905">
            <v>2433094.399</v>
          </cell>
          <cell r="N905">
            <v>4979686.81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0">
        <row r="325">
          <cell r="D325">
            <v>1667000</v>
          </cell>
        </row>
        <row r="327">
          <cell r="F327">
            <v>1415301.499</v>
          </cell>
          <cell r="J327">
            <v>19489.46</v>
          </cell>
          <cell r="N327">
            <v>133426.1</v>
          </cell>
        </row>
        <row r="328">
          <cell r="F328">
            <v>1248301.499</v>
          </cell>
          <cell r="J328">
            <v>9864.36</v>
          </cell>
          <cell r="N328">
            <v>123801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25000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142000</v>
          </cell>
          <cell r="J655">
            <v>9625.1</v>
          </cell>
          <cell r="N655">
            <v>9625.1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8127531.189</v>
          </cell>
          <cell r="J905">
            <v>1091781.909</v>
          </cell>
          <cell r="N905">
            <v>8127531.189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1">
        <row r="325">
          <cell r="D325">
            <v>0</v>
          </cell>
        </row>
        <row r="327">
          <cell r="F327">
            <v>0</v>
          </cell>
          <cell r="J327">
            <v>0</v>
          </cell>
          <cell r="N327">
            <v>0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2">
        <row r="325">
          <cell r="D325">
            <v>100000</v>
          </cell>
        </row>
        <row r="327">
          <cell r="F327">
            <v>1170000</v>
          </cell>
          <cell r="J327">
            <v>42185.836</v>
          </cell>
          <cell r="N327">
            <v>842067.899</v>
          </cell>
        </row>
        <row r="328">
          <cell r="F328">
            <v>1170000</v>
          </cell>
          <cell r="J328">
            <v>42185.836</v>
          </cell>
          <cell r="N328">
            <v>842067.899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3">
        <row r="325">
          <cell r="D325">
            <v>300000</v>
          </cell>
        </row>
        <row r="327">
          <cell r="F327">
            <v>1850000</v>
          </cell>
          <cell r="J327">
            <v>160000</v>
          </cell>
          <cell r="N327">
            <v>400000</v>
          </cell>
        </row>
        <row r="328">
          <cell r="F328">
            <v>977000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873000</v>
          </cell>
          <cell r="J655">
            <v>160000</v>
          </cell>
          <cell r="N655">
            <v>400000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92245.62700000001</v>
          </cell>
          <cell r="J905">
            <v>47879.918</v>
          </cell>
          <cell r="N905">
            <v>48240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4">
        <row r="325">
          <cell r="D325">
            <v>25157000</v>
          </cell>
        </row>
        <row r="327">
          <cell r="F327">
            <v>25675966.5</v>
          </cell>
          <cell r="J327">
            <v>168713.023</v>
          </cell>
          <cell r="N327">
            <v>210710.023</v>
          </cell>
        </row>
        <row r="328">
          <cell r="F328">
            <v>25002000</v>
          </cell>
          <cell r="J328">
            <v>168713.023</v>
          </cell>
          <cell r="N328">
            <v>210710.023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673966.5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64771.073000000004</v>
          </cell>
          <cell r="J905">
            <v>63102.281</v>
          </cell>
          <cell r="N905">
            <v>63102.281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5">
        <row r="325">
          <cell r="D325">
            <v>561000</v>
          </cell>
        </row>
        <row r="327">
          <cell r="F327">
            <v>2742138.82</v>
          </cell>
          <cell r="J327">
            <v>441765.187</v>
          </cell>
          <cell r="N327">
            <v>454634.803</v>
          </cell>
        </row>
        <row r="328">
          <cell r="F328">
            <v>2412138.82</v>
          </cell>
          <cell r="J328">
            <v>160715.439</v>
          </cell>
          <cell r="N328">
            <v>160728.155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150000</v>
          </cell>
          <cell r="J615">
            <v>120829.796</v>
          </cell>
          <cell r="N615">
            <v>133686.696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180000</v>
          </cell>
          <cell r="J655">
            <v>160219.952</v>
          </cell>
          <cell r="N655">
            <v>160219.952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122331.293</v>
          </cell>
          <cell r="J905">
            <v>108678.429</v>
          </cell>
          <cell r="N905">
            <v>122331.293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6">
        <row r="325">
          <cell r="D325">
            <v>0</v>
          </cell>
        </row>
        <row r="327">
          <cell r="F327">
            <v>422202.588</v>
          </cell>
          <cell r="J327">
            <v>0</v>
          </cell>
          <cell r="N327">
            <v>0</v>
          </cell>
        </row>
        <row r="328">
          <cell r="F328">
            <v>422202.588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394506.76</v>
          </cell>
          <cell r="J905">
            <v>252244.498</v>
          </cell>
          <cell r="N905">
            <v>252244.498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7">
        <row r="325">
          <cell r="D325">
            <v>334000</v>
          </cell>
        </row>
        <row r="327">
          <cell r="F327">
            <v>1068764.316</v>
          </cell>
          <cell r="J327">
            <v>0</v>
          </cell>
          <cell r="N327">
            <v>0</v>
          </cell>
        </row>
        <row r="328">
          <cell r="F328">
            <v>770244.437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18519.879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280000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315480.121</v>
          </cell>
          <cell r="J905">
            <v>314639.121</v>
          </cell>
          <cell r="N905">
            <v>315480.121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8">
        <row r="325">
          <cell r="D325">
            <v>1460000</v>
          </cell>
        </row>
        <row r="327">
          <cell r="F327">
            <v>870000</v>
          </cell>
          <cell r="J327">
            <v>2416</v>
          </cell>
          <cell r="N327">
            <v>2416</v>
          </cell>
        </row>
        <row r="328">
          <cell r="F328">
            <v>450000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20000</v>
          </cell>
          <cell r="J615">
            <v>2416</v>
          </cell>
          <cell r="N615">
            <v>2416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400000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744731.816</v>
          </cell>
          <cell r="J905">
            <v>625327.224</v>
          </cell>
          <cell r="N905">
            <v>744731.816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9">
        <row r="325">
          <cell r="D325">
            <v>386000</v>
          </cell>
        </row>
        <row r="327">
          <cell r="F327">
            <v>3275090.851</v>
          </cell>
          <cell r="J327">
            <v>158909.772</v>
          </cell>
          <cell r="N327">
            <v>174409.746</v>
          </cell>
        </row>
        <row r="328">
          <cell r="F328">
            <v>3045090.851</v>
          </cell>
          <cell r="J328">
            <v>45097.301</v>
          </cell>
          <cell r="N328">
            <v>58580.445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230000</v>
          </cell>
          <cell r="J655">
            <v>113812.471</v>
          </cell>
          <cell r="N655">
            <v>115829.301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126945.705</v>
          </cell>
          <cell r="J905">
            <v>80593.934</v>
          </cell>
          <cell r="N905">
            <v>126945.705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20">
        <row r="325">
          <cell r="D325">
            <v>0</v>
          </cell>
        </row>
        <row r="327">
          <cell r="F327">
            <v>0</v>
          </cell>
          <cell r="J327">
            <v>0</v>
          </cell>
          <cell r="N327">
            <v>0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61473.415</v>
          </cell>
          <cell r="N905">
            <v>57886.312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21">
        <row r="325">
          <cell r="D325">
            <v>0</v>
          </cell>
        </row>
        <row r="327">
          <cell r="F327">
            <v>1100681.003</v>
          </cell>
          <cell r="J327">
            <v>131697.289</v>
          </cell>
          <cell r="N327">
            <v>314726.479</v>
          </cell>
        </row>
        <row r="328">
          <cell r="F328">
            <v>800681.003</v>
          </cell>
          <cell r="J328">
            <v>131697.289</v>
          </cell>
          <cell r="N328">
            <v>15000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300000</v>
          </cell>
          <cell r="J655">
            <v>0</v>
          </cell>
          <cell r="N655">
            <v>299726.479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72571.443</v>
          </cell>
          <cell r="N905">
            <v>72571.443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22">
        <row r="325">
          <cell r="D325">
            <v>156000</v>
          </cell>
        </row>
        <row r="327">
          <cell r="F327">
            <v>500000</v>
          </cell>
          <cell r="J327">
            <v>0</v>
          </cell>
          <cell r="N327">
            <v>0</v>
          </cell>
        </row>
        <row r="328">
          <cell r="F328">
            <v>500000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122316.079</v>
          </cell>
          <cell r="J905">
            <v>58550.423</v>
          </cell>
          <cell r="N905">
            <v>104323.885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23">
        <row r="325">
          <cell r="D325">
            <v>389000</v>
          </cell>
        </row>
        <row r="327">
          <cell r="F327">
            <v>852000</v>
          </cell>
          <cell r="J327">
            <v>0</v>
          </cell>
          <cell r="N327">
            <v>0</v>
          </cell>
        </row>
        <row r="328">
          <cell r="F328">
            <v>400000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52000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400000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420472.627</v>
          </cell>
          <cell r="J905">
            <v>387646.01</v>
          </cell>
          <cell r="N905">
            <v>420472.627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24">
        <row r="8">
          <cell r="D8">
            <v>272794000.001</v>
          </cell>
          <cell r="E8">
            <v>16048377.551</v>
          </cell>
          <cell r="J8">
            <v>158902779.12989998</v>
          </cell>
          <cell r="L8">
            <v>65638726.86610001</v>
          </cell>
        </row>
        <row r="9">
          <cell r="N9">
            <v>94871151.606</v>
          </cell>
        </row>
        <row r="46">
          <cell r="N46">
            <v>9921385.764</v>
          </cell>
        </row>
        <row r="65">
          <cell r="N65">
            <v>92951541.896</v>
          </cell>
        </row>
        <row r="191">
          <cell r="N191">
            <v>36718812.494</v>
          </cell>
        </row>
        <row r="277">
          <cell r="D277">
            <v>825294000</v>
          </cell>
          <cell r="E277">
            <v>114671420.298</v>
          </cell>
          <cell r="J277">
            <v>527331450.81700003</v>
          </cell>
          <cell r="L277">
            <v>273926411.62099993</v>
          </cell>
        </row>
        <row r="279">
          <cell r="N279">
            <v>156720896.25</v>
          </cell>
        </row>
        <row r="283">
          <cell r="N283">
            <v>146028699.02700004</v>
          </cell>
        </row>
        <row r="284">
          <cell r="N284">
            <v>332345517.0169999</v>
          </cell>
        </row>
        <row r="285">
          <cell r="N285">
            <v>243331.97199999995</v>
          </cell>
        </row>
        <row r="289">
          <cell r="N289">
            <v>165919418.172</v>
          </cell>
        </row>
        <row r="325">
          <cell r="D325">
            <v>94647000</v>
          </cell>
          <cell r="E325">
            <v>39719367.122999996</v>
          </cell>
          <cell r="J325">
            <v>10915695.306</v>
          </cell>
          <cell r="L325">
            <v>14577646.632000001</v>
          </cell>
        </row>
        <row r="326">
          <cell r="N326">
            <v>3783852.942</v>
          </cell>
        </row>
        <row r="905">
          <cell r="N905">
            <v>21709488.996</v>
          </cell>
        </row>
        <row r="1308">
          <cell r="D1308">
            <v>84709000</v>
          </cell>
          <cell r="E1308">
            <v>-63033874.091</v>
          </cell>
          <cell r="J1308">
            <v>0</v>
          </cell>
          <cell r="L13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ic"/>
      <sheetName val="tun"/>
      <sheetName val="sim"/>
      <sheetName val="ken"/>
      <sheetName val="sta"/>
      <sheetName val="cen"/>
      <sheetName val="bosa"/>
      <sheetName val="eng"/>
      <sheetName val="fon"/>
      <sheetName val="mei"/>
      <sheetName val="tuj"/>
      <sheetName val="usq"/>
      <sheetName val="usm"/>
      <sheetName val="pab"/>
      <sheetName val="sur"/>
      <sheetName val="cri"/>
      <sheetName val="bla"/>
      <sheetName val="cha"/>
      <sheetName val="sub"/>
      <sheetName val="raf"/>
      <sheetName val="naz"/>
      <sheetName val="vis"/>
      <sheetName val="cons"/>
      <sheetName val="res"/>
    </sheetNames>
    <sheetDataSet>
      <sheetData sheetId="22">
        <row r="8">
          <cell r="C8">
            <v>22737000</v>
          </cell>
          <cell r="D8">
            <v>82325586.684</v>
          </cell>
          <cell r="G8">
            <v>104750662.22899999</v>
          </cell>
        </row>
        <row r="10">
          <cell r="C10">
            <v>1147362999.9960003</v>
          </cell>
          <cell r="D10">
            <v>25079702.544</v>
          </cell>
          <cell r="G10">
            <v>663410345.692</v>
          </cell>
        </row>
        <row r="78">
          <cell r="G78">
            <v>661455294.71</v>
          </cell>
        </row>
        <row r="198">
          <cell r="G198">
            <v>0</v>
          </cell>
        </row>
        <row r="306">
          <cell r="C306">
            <v>0</v>
          </cell>
          <cell r="D306">
            <v>0</v>
          </cell>
          <cell r="G306">
            <v>0</v>
          </cell>
        </row>
        <row r="307">
          <cell r="G307">
            <v>0</v>
          </cell>
        </row>
        <row r="329">
          <cell r="G329">
            <v>0</v>
          </cell>
        </row>
        <row r="335">
          <cell r="G335">
            <v>0</v>
          </cell>
        </row>
        <row r="340">
          <cell r="G34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"/>
      <sheetName val="cons"/>
      <sheetName val="ipe"/>
      <sheetName val="ffd"/>
      <sheetName val="fop"/>
      <sheetName val="idu"/>
      <sheetName val="foc"/>
      <sheetName val="cvp"/>
      <sheetName val="idr"/>
      <sheetName val="idt"/>
      <sheetName val="idp"/>
      <sheetName val="idi"/>
      <sheetName val="fga"/>
      <sheetName val="orq"/>
      <sheetName val="fvs"/>
      <sheetName val="jar"/>
      <sheetName val="ide"/>
      <sheetName val="com"/>
      <sheetName val="cat"/>
      <sheetName val="mto"/>
      <sheetName val="ues"/>
      <sheetName val="art"/>
      <sheetName val="res"/>
      <sheetName val="uni"/>
      <sheetName val="Hoja6"/>
    </sheetNames>
    <sheetDataSet>
      <sheetData sheetId="0">
        <row r="11">
          <cell r="C11">
            <v>4323182000</v>
          </cell>
          <cell r="D11">
            <v>0</v>
          </cell>
          <cell r="G11">
            <v>3732852682.3459997</v>
          </cell>
        </row>
        <row r="12">
          <cell r="G12">
            <v>1115949325.561</v>
          </cell>
        </row>
        <row r="13">
          <cell r="G13">
            <v>1581927794.741</v>
          </cell>
        </row>
        <row r="14">
          <cell r="G14">
            <v>292377.323</v>
          </cell>
        </row>
        <row r="15">
          <cell r="G15">
            <v>434891309.188</v>
          </cell>
        </row>
        <row r="16">
          <cell r="G16">
            <v>104672100.914</v>
          </cell>
        </row>
        <row r="17">
          <cell r="G17">
            <v>13131961</v>
          </cell>
        </row>
        <row r="18">
          <cell r="G18">
            <v>196116610.97</v>
          </cell>
        </row>
        <row r="19">
          <cell r="G19">
            <v>248456074</v>
          </cell>
        </row>
        <row r="21">
          <cell r="G21">
            <v>1381448.002</v>
          </cell>
        </row>
        <row r="23">
          <cell r="G23">
            <v>793683</v>
          </cell>
        </row>
        <row r="25">
          <cell r="G25">
            <v>9975970</v>
          </cell>
        </row>
        <row r="26">
          <cell r="G26">
            <v>9975927</v>
          </cell>
        </row>
        <row r="27">
          <cell r="G27">
            <v>15288100.647</v>
          </cell>
        </row>
        <row r="29">
          <cell r="C29">
            <v>657788000</v>
          </cell>
          <cell r="D29">
            <v>0</v>
          </cell>
          <cell r="G29">
            <v>347857229.357</v>
          </cell>
        </row>
        <row r="73">
          <cell r="G73">
            <v>596472.903</v>
          </cell>
        </row>
        <row r="74">
          <cell r="G74">
            <v>91895737.059</v>
          </cell>
        </row>
        <row r="130">
          <cell r="G130">
            <v>25609228.286</v>
          </cell>
        </row>
        <row r="149">
          <cell r="G149">
            <v>113724135.831</v>
          </cell>
        </row>
        <row r="185">
          <cell r="G185">
            <v>36125695.246</v>
          </cell>
        </row>
        <row r="193">
          <cell r="G193">
            <v>32680904.883</v>
          </cell>
        </row>
        <row r="194">
          <cell r="G194">
            <v>30506984.527</v>
          </cell>
        </row>
        <row r="198">
          <cell r="G198">
            <v>16718070.622</v>
          </cell>
        </row>
        <row r="207">
          <cell r="C207">
            <v>2251400000</v>
          </cell>
          <cell r="D207">
            <v>0</v>
          </cell>
          <cell r="G207">
            <v>1519430828.9999998</v>
          </cell>
        </row>
        <row r="239">
          <cell r="D239">
            <v>919800</v>
          </cell>
          <cell r="G239">
            <v>919800</v>
          </cell>
        </row>
        <row r="292">
          <cell r="C292">
            <v>12629000</v>
          </cell>
          <cell r="D292">
            <v>0</v>
          </cell>
          <cell r="G292">
            <v>8961360.108</v>
          </cell>
        </row>
        <row r="307">
          <cell r="C307">
            <v>1239791909</v>
          </cell>
          <cell r="D307">
            <v>0</v>
          </cell>
          <cell r="G307">
            <v>1165861409.005</v>
          </cell>
        </row>
        <row r="321">
          <cell r="C321">
            <v>762386000</v>
          </cell>
          <cell r="D321">
            <v>0</v>
          </cell>
          <cell r="G321">
            <v>27371777.031</v>
          </cell>
        </row>
        <row r="322">
          <cell r="G322">
            <v>27371777.031</v>
          </cell>
        </row>
        <row r="329">
          <cell r="C329">
            <v>127705000</v>
          </cell>
          <cell r="D329">
            <v>0</v>
          </cell>
          <cell r="G329">
            <v>91058329.416</v>
          </cell>
        </row>
        <row r="333">
          <cell r="G333">
            <v>-5670718.151</v>
          </cell>
        </row>
        <row r="334">
          <cell r="C334">
            <v>560000000</v>
          </cell>
          <cell r="G334">
            <v>626963422.101</v>
          </cell>
        </row>
        <row r="335">
          <cell r="C335">
            <v>2507000</v>
          </cell>
          <cell r="D335">
            <v>803820.877</v>
          </cell>
          <cell r="G335">
            <v>1604867.8888</v>
          </cell>
        </row>
        <row r="336">
          <cell r="G336">
            <v>166939680.78</v>
          </cell>
        </row>
        <row r="346">
          <cell r="C346">
            <v>25000000</v>
          </cell>
          <cell r="G346">
            <v>43364441.022</v>
          </cell>
        </row>
      </sheetData>
      <sheetData sheetId="1">
        <row r="10">
          <cell r="C10">
            <v>975803198</v>
          </cell>
          <cell r="D10">
            <v>1539082.581</v>
          </cell>
          <cell r="G10">
            <v>372982477.92899996</v>
          </cell>
        </row>
        <row r="74">
          <cell r="G74">
            <v>1763632.329</v>
          </cell>
        </row>
        <row r="78">
          <cell r="G78">
            <v>47218264.423999995</v>
          </cell>
        </row>
        <row r="130">
          <cell r="G130">
            <v>66287352.18100001</v>
          </cell>
        </row>
        <row r="149">
          <cell r="G149">
            <v>139112505.43499994</v>
          </cell>
        </row>
        <row r="189">
          <cell r="G189">
            <v>19173281.717</v>
          </cell>
        </row>
        <row r="190">
          <cell r="G190">
            <v>8511935.263</v>
          </cell>
        </row>
        <row r="198">
          <cell r="G198">
            <v>90915506.58</v>
          </cell>
        </row>
        <row r="206">
          <cell r="C206">
            <v>333945000</v>
          </cell>
          <cell r="D206">
            <v>0</v>
          </cell>
          <cell r="G206">
            <v>31596736.642</v>
          </cell>
        </row>
        <row r="207">
          <cell r="G207">
            <v>31596736.642</v>
          </cell>
        </row>
        <row r="306">
          <cell r="C306">
            <v>816002157</v>
          </cell>
          <cell r="D306">
            <v>0</v>
          </cell>
          <cell r="G306">
            <v>723449847.5077</v>
          </cell>
        </row>
        <row r="307">
          <cell r="G307">
            <v>632430533.3987</v>
          </cell>
        </row>
        <row r="329">
          <cell r="G329">
            <v>85952320.258</v>
          </cell>
        </row>
        <row r="334">
          <cell r="G334">
            <v>2459308.584</v>
          </cell>
        </row>
        <row r="346">
          <cell r="G346">
            <v>2607685.2670000005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cta"/>
      <sheetName val="Gcta"/>
      <sheetName val="Ient"/>
      <sheetName val="Gent"/>
      <sheetName val="Hoja2"/>
      <sheetName val="Hoja1"/>
    </sheetNames>
    <sheetDataSet>
      <sheetData sheetId="0">
        <row r="11">
          <cell r="E11">
            <v>4349182000</v>
          </cell>
          <cell r="G11">
            <v>3751364924.47</v>
          </cell>
        </row>
      </sheetData>
      <sheetData sheetId="1">
        <row r="290">
          <cell r="F290">
            <v>544078537.411</v>
          </cell>
          <cell r="N290">
            <v>236943603.278</v>
          </cell>
        </row>
        <row r="291">
          <cell r="F291">
            <v>113088623.722</v>
          </cell>
          <cell r="N291">
            <v>84177211.464</v>
          </cell>
        </row>
        <row r="296">
          <cell r="F296">
            <v>272497923.021</v>
          </cell>
          <cell r="N296">
            <v>137277935.92</v>
          </cell>
        </row>
        <row r="328">
          <cell r="F328">
            <v>4510178482.384001</v>
          </cell>
          <cell r="N328">
            <v>2756395971.286</v>
          </cell>
        </row>
        <row r="461">
          <cell r="F461">
            <v>3458931715.883</v>
          </cell>
          <cell r="N461">
            <v>1498813772.1130002</v>
          </cell>
        </row>
        <row r="583">
          <cell r="F583">
            <v>350468668.648</v>
          </cell>
          <cell r="N583">
            <v>201075126.30900002</v>
          </cell>
        </row>
        <row r="615">
          <cell r="F615">
            <v>28350028.209</v>
          </cell>
          <cell r="N615">
            <v>21269748.489</v>
          </cell>
        </row>
        <row r="640">
          <cell r="F640">
            <v>26465375.255</v>
          </cell>
          <cell r="N640">
            <v>22324302.882</v>
          </cell>
        </row>
        <row r="655">
          <cell r="F655">
            <v>564749742.287</v>
          </cell>
          <cell r="N655">
            <v>333581416.9279999</v>
          </cell>
        </row>
        <row r="763">
          <cell r="F763">
            <v>52285083.64</v>
          </cell>
          <cell r="N763">
            <v>39569343.195999995</v>
          </cell>
        </row>
      </sheetData>
      <sheetData sheetId="2">
        <row r="8">
          <cell r="R8">
            <v>9962388909</v>
          </cell>
          <cell r="S8">
            <v>9964112529.876999</v>
          </cell>
        </row>
        <row r="29">
          <cell r="R29">
            <v>2125750355</v>
          </cell>
          <cell r="S29">
            <v>2127289437.5809999</v>
          </cell>
        </row>
        <row r="31">
          <cell r="R31">
            <v>0</v>
          </cell>
          <cell r="S31">
            <v>0</v>
          </cell>
        </row>
        <row r="32">
          <cell r="R32">
            <v>116964000</v>
          </cell>
          <cell r="S32">
            <v>174782227.716</v>
          </cell>
        </row>
        <row r="44">
          <cell r="R44">
            <v>3907389231.492</v>
          </cell>
          <cell r="S44">
            <v>4078448791.648</v>
          </cell>
        </row>
        <row r="67">
          <cell r="R67">
            <v>1277443999.996</v>
          </cell>
          <cell r="S67">
            <v>1384849289.2240005</v>
          </cell>
        </row>
        <row r="68">
          <cell r="B68">
            <v>811033153.3379999</v>
          </cell>
          <cell r="D68">
            <v>810721228.8829999</v>
          </cell>
          <cell r="F68">
            <v>8663078704.963001</v>
          </cell>
          <cell r="H68">
            <v>6150464398.8138</v>
          </cell>
          <cell r="J68">
            <v>3839254678.675</v>
          </cell>
          <cell r="L68">
            <v>1887355823.1049998</v>
          </cell>
          <cell r="N68">
            <v>4416115739.07</v>
          </cell>
          <cell r="P68">
            <v>3096391281.7555</v>
          </cell>
        </row>
      </sheetData>
      <sheetData sheetId="3">
        <row r="28">
          <cell r="AJ28">
            <v>6371186824.999001</v>
          </cell>
          <cell r="AK28">
            <v>6372910446.159</v>
          </cell>
        </row>
        <row r="49">
          <cell r="AJ49">
            <v>5503025845.998</v>
          </cell>
          <cell r="AK49">
            <v>5504564928.171001</v>
          </cell>
        </row>
        <row r="51">
          <cell r="AJ51">
            <v>74581593</v>
          </cell>
          <cell r="AK51">
            <v>74581592.999</v>
          </cell>
        </row>
        <row r="52">
          <cell r="AJ52">
            <v>256308999.83099997</v>
          </cell>
          <cell r="AK52">
            <v>314127227.54699993</v>
          </cell>
        </row>
        <row r="55">
          <cell r="AV55">
            <v>4099614508.322998</v>
          </cell>
          <cell r="AW55">
            <v>2252476973.4575977</v>
          </cell>
        </row>
        <row r="63">
          <cell r="AJ63">
            <v>3907389230.4819994</v>
          </cell>
          <cell r="AK63">
            <v>4078448790.610999</v>
          </cell>
          <cell r="AV63">
            <v>772193275.0258</v>
          </cell>
          <cell r="AW63">
            <v>-404234497.6831999</v>
          </cell>
        </row>
        <row r="86">
          <cell r="AJ86">
            <v>1277444000.001</v>
          </cell>
          <cell r="AK86">
            <v>1384849290.882</v>
          </cell>
          <cell r="AV86">
            <v>72673281.39409995</v>
          </cell>
          <cell r="AW86">
            <v>-281469503.7249999</v>
          </cell>
        </row>
        <row r="87">
          <cell r="B87">
            <v>2715456860.4519997</v>
          </cell>
          <cell r="H87">
            <v>1836107034.1448998</v>
          </cell>
          <cell r="J87">
            <v>1265980377.9109998</v>
          </cell>
          <cell r="P87">
            <v>1105916902.7840002</v>
          </cell>
          <cell r="R87">
            <v>544078537.411</v>
          </cell>
          <cell r="X87">
            <v>236943603.278</v>
          </cell>
          <cell r="Z87">
            <v>13165920376.979998</v>
          </cell>
          <cell r="AF87">
            <v>7227175488.914</v>
          </cell>
          <cell r="AH87">
            <v>38046123.615</v>
          </cell>
          <cell r="AO87">
            <v>7028434936.427401</v>
          </cell>
          <cell r="AQ87">
            <v>3377708092.6935005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es"/>
      <sheetName val="ffds"/>
      <sheetName val="idu"/>
      <sheetName val="fopa"/>
      <sheetName val="fonc"/>
      <sheetName val="cvp"/>
      <sheetName val="idrd"/>
      <sheetName val="idpc"/>
      <sheetName val="idt"/>
      <sheetName val="fgaa"/>
      <sheetName val="idip"/>
      <sheetName val="orq"/>
      <sheetName val="fvs"/>
      <sheetName val="jard"/>
      <sheetName val="idep"/>
      <sheetName val="comu"/>
      <sheetName val="mtto"/>
      <sheetName val="catas"/>
      <sheetName val="uesp"/>
      <sheetName val="cons"/>
      <sheetName val="gastos"/>
    </sheetNames>
    <sheetDataSet>
      <sheetData sheetId="0">
        <row r="320">
          <cell r="H320">
            <v>0</v>
          </cell>
        </row>
      </sheetData>
      <sheetData sheetId="1">
        <row r="320">
          <cell r="H320">
            <v>0</v>
          </cell>
        </row>
      </sheetData>
      <sheetData sheetId="2">
        <row r="320">
          <cell r="H320">
            <v>0</v>
          </cell>
        </row>
      </sheetData>
      <sheetData sheetId="3">
        <row r="320">
          <cell r="H320">
            <v>0</v>
          </cell>
        </row>
      </sheetData>
      <sheetData sheetId="4">
        <row r="320">
          <cell r="H320">
            <v>0</v>
          </cell>
        </row>
      </sheetData>
      <sheetData sheetId="5">
        <row r="320">
          <cell r="H320">
            <v>0</v>
          </cell>
        </row>
      </sheetData>
      <sheetData sheetId="6">
        <row r="320">
          <cell r="H320">
            <v>0</v>
          </cell>
        </row>
      </sheetData>
      <sheetData sheetId="7">
        <row r="320">
          <cell r="H320">
            <v>0</v>
          </cell>
        </row>
      </sheetData>
      <sheetData sheetId="8">
        <row r="320">
          <cell r="H320">
            <v>0</v>
          </cell>
        </row>
      </sheetData>
      <sheetData sheetId="9">
        <row r="320">
          <cell r="H320">
            <v>0</v>
          </cell>
        </row>
      </sheetData>
      <sheetData sheetId="10">
        <row r="320">
          <cell r="H320">
            <v>0</v>
          </cell>
        </row>
      </sheetData>
      <sheetData sheetId="11">
        <row r="320">
          <cell r="H320">
            <v>0</v>
          </cell>
        </row>
      </sheetData>
      <sheetData sheetId="12">
        <row r="320">
          <cell r="H320">
            <v>0</v>
          </cell>
        </row>
      </sheetData>
      <sheetData sheetId="13">
        <row r="320">
          <cell r="H320">
            <v>0</v>
          </cell>
        </row>
      </sheetData>
      <sheetData sheetId="14">
        <row r="320">
          <cell r="H320">
            <v>0</v>
          </cell>
        </row>
      </sheetData>
      <sheetData sheetId="15">
        <row r="320">
          <cell r="H320">
            <v>0</v>
          </cell>
        </row>
      </sheetData>
      <sheetData sheetId="16">
        <row r="320">
          <cell r="H320">
            <v>0</v>
          </cell>
        </row>
      </sheetData>
      <sheetData sheetId="17">
        <row r="320">
          <cell r="H320">
            <v>0</v>
          </cell>
        </row>
      </sheetData>
      <sheetData sheetId="18">
        <row r="320">
          <cell r="H3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con1"/>
      <sheetName val="uni"/>
      <sheetName val="icon"/>
      <sheetName val="iuni"/>
      <sheetName val="Hoja5"/>
      <sheetName val="Hoja6"/>
      <sheetName val="Hoja7"/>
    </sheetNames>
    <sheetDataSet>
      <sheetData sheetId="0">
        <row r="320">
          <cell r="H320">
            <v>0</v>
          </cell>
        </row>
      </sheetData>
      <sheetData sheetId="2">
        <row r="320">
          <cell r="H320">
            <v>0</v>
          </cell>
        </row>
      </sheetData>
      <sheetData sheetId="3">
        <row r="10">
          <cell r="D10">
            <v>0</v>
          </cell>
        </row>
        <row r="200">
          <cell r="D20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eaa"/>
      <sheetName val="iagu"/>
      <sheetName val="ican"/>
      <sheetName val="ilot"/>
      <sheetName val="itra"/>
      <sheetName val="imet"/>
      <sheetName val="ieru"/>
      <sheetName val="ing"/>
      <sheetName val="eaab"/>
      <sheetName val="agua"/>
      <sheetName val="cana"/>
      <sheetName val="lote"/>
      <sheetName val="tran"/>
      <sheetName val="metr"/>
      <sheetName val="eru"/>
      <sheetName val="gas"/>
      <sheetName val="ingresos"/>
      <sheetName val="gastos"/>
    </sheetNames>
    <sheetDataSet>
      <sheetData sheetId="8">
        <row r="320">
          <cell r="H320">
            <v>0</v>
          </cell>
        </row>
      </sheetData>
      <sheetData sheetId="9">
        <row r="320">
          <cell r="H320">
            <v>0</v>
          </cell>
        </row>
      </sheetData>
      <sheetData sheetId="10">
        <row r="320">
          <cell r="H320">
            <v>0</v>
          </cell>
        </row>
      </sheetData>
      <sheetData sheetId="11">
        <row r="320">
          <cell r="H320">
            <v>0</v>
          </cell>
        </row>
      </sheetData>
      <sheetData sheetId="12">
        <row r="320">
          <cell r="H320">
            <v>0</v>
          </cell>
        </row>
      </sheetData>
      <sheetData sheetId="13">
        <row r="320">
          <cell r="H320">
            <v>0</v>
          </cell>
        </row>
      </sheetData>
      <sheetData sheetId="14">
        <row r="320">
          <cell r="H32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ic"/>
      <sheetName val="vi1"/>
      <sheetName val="tun"/>
      <sheetName val="ken"/>
      <sheetName val="sim"/>
      <sheetName val="cla"/>
      <sheetName val="bos"/>
      <sheetName val="eng"/>
      <sheetName val="fon"/>
      <sheetName val="mei"/>
      <sheetName val="me1"/>
      <sheetName val="bla"/>
      <sheetName val="cha"/>
      <sheetName val="sub"/>
      <sheetName val="tuj"/>
      <sheetName val="usa"/>
      <sheetName val="usm"/>
      <sheetName val="naz"/>
      <sheetName val="pab"/>
      <sheetName val="cri"/>
      <sheetName val="vis"/>
      <sheetName val="cen"/>
      <sheetName val="sur"/>
      <sheetName val="raf"/>
      <sheetName val="cons"/>
      <sheetName val="gastos"/>
    </sheetNames>
    <sheetDataSet>
      <sheetData sheetId="0">
        <row r="320">
          <cell r="H320">
            <v>0</v>
          </cell>
        </row>
      </sheetData>
      <sheetData sheetId="2">
        <row r="320">
          <cell r="H320">
            <v>0</v>
          </cell>
        </row>
      </sheetData>
      <sheetData sheetId="3">
        <row r="320">
          <cell r="H320">
            <v>0</v>
          </cell>
        </row>
      </sheetData>
      <sheetData sheetId="4">
        <row r="320">
          <cell r="H320">
            <v>0</v>
          </cell>
        </row>
      </sheetData>
      <sheetData sheetId="5">
        <row r="320">
          <cell r="H320">
            <v>0</v>
          </cell>
        </row>
      </sheetData>
      <sheetData sheetId="6">
        <row r="320">
          <cell r="H320">
            <v>0</v>
          </cell>
        </row>
      </sheetData>
      <sheetData sheetId="7">
        <row r="320">
          <cell r="H320">
            <v>0</v>
          </cell>
        </row>
      </sheetData>
      <sheetData sheetId="8">
        <row r="320">
          <cell r="H320">
            <v>0</v>
          </cell>
        </row>
      </sheetData>
      <sheetData sheetId="9">
        <row r="320">
          <cell r="H320">
            <v>0</v>
          </cell>
        </row>
      </sheetData>
      <sheetData sheetId="11">
        <row r="320">
          <cell r="H320">
            <v>0</v>
          </cell>
        </row>
      </sheetData>
      <sheetData sheetId="12">
        <row r="320">
          <cell r="H320">
            <v>0</v>
          </cell>
        </row>
      </sheetData>
      <sheetData sheetId="13">
        <row r="320">
          <cell r="H320">
            <v>0</v>
          </cell>
        </row>
      </sheetData>
      <sheetData sheetId="14">
        <row r="320">
          <cell r="H320">
            <v>0</v>
          </cell>
        </row>
      </sheetData>
      <sheetData sheetId="15">
        <row r="320">
          <cell r="H320">
            <v>0</v>
          </cell>
        </row>
      </sheetData>
      <sheetData sheetId="16">
        <row r="320">
          <cell r="H320">
            <v>0</v>
          </cell>
        </row>
      </sheetData>
      <sheetData sheetId="17">
        <row r="320">
          <cell r="H320">
            <v>0</v>
          </cell>
        </row>
      </sheetData>
      <sheetData sheetId="18">
        <row r="320">
          <cell r="H320">
            <v>0</v>
          </cell>
        </row>
      </sheetData>
      <sheetData sheetId="19">
        <row r="320">
          <cell r="H320">
            <v>0</v>
          </cell>
        </row>
      </sheetData>
      <sheetData sheetId="20">
        <row r="320">
          <cell r="H320">
            <v>0</v>
          </cell>
        </row>
      </sheetData>
      <sheetData sheetId="21">
        <row r="320">
          <cell r="H320">
            <v>0</v>
          </cell>
        </row>
      </sheetData>
      <sheetData sheetId="22">
        <row r="320">
          <cell r="H320">
            <v>0</v>
          </cell>
        </row>
      </sheetData>
      <sheetData sheetId="23">
        <row r="320">
          <cell r="H320">
            <v>0</v>
          </cell>
        </row>
      </sheetData>
      <sheetData sheetId="24">
        <row r="1303">
          <cell r="N130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ctas"/>
      <sheetName val="gastos ctas"/>
      <sheetName val="global enti"/>
      <sheetName val="funciona"/>
      <sheetName val="operativos"/>
      <sheetName val="deuda"/>
      <sheetName val="inversión"/>
      <sheetName val="objetivos"/>
      <sheetName val="plan"/>
      <sheetName val="anexo1"/>
      <sheetName val="anexo2"/>
      <sheetName val="tips"/>
      <sheetName val="Hoja6"/>
      <sheetName val="Hoja7"/>
    </sheetNames>
    <sheetDataSet>
      <sheetData sheetId="1">
        <row r="328">
          <cell r="F328">
            <v>4491661981.772</v>
          </cell>
          <cell r="J328">
            <v>1237228613.795</v>
          </cell>
          <cell r="N328">
            <v>1962693915.2120001</v>
          </cell>
        </row>
        <row r="461">
          <cell r="F461">
            <v>3440510214.508</v>
          </cell>
          <cell r="J461">
            <v>309100689.45699996</v>
          </cell>
          <cell r="N461">
            <v>1313924989.3150003</v>
          </cell>
        </row>
        <row r="583">
          <cell r="F583">
            <v>355356678.813</v>
          </cell>
          <cell r="J583">
            <v>12128198.066</v>
          </cell>
          <cell r="N583">
            <v>193400451.82700002</v>
          </cell>
        </row>
        <row r="615">
          <cell r="F615">
            <v>28563483.129</v>
          </cell>
          <cell r="J615">
            <v>5306867.28</v>
          </cell>
          <cell r="N615">
            <v>20090119.923</v>
          </cell>
        </row>
        <row r="640">
          <cell r="F640">
            <v>24400375.255</v>
          </cell>
          <cell r="J640">
            <v>3916799.7460000003</v>
          </cell>
          <cell r="N640">
            <v>20513384.393</v>
          </cell>
        </row>
        <row r="655">
          <cell r="F655">
            <v>559133729.6439999</v>
          </cell>
          <cell r="J655">
            <v>96962565.766</v>
          </cell>
          <cell r="N655">
            <v>288163805.103</v>
          </cell>
        </row>
        <row r="763">
          <cell r="F763">
            <v>52285083.64</v>
          </cell>
          <cell r="J763">
            <v>7574807.761</v>
          </cell>
          <cell r="N763">
            <v>35864300.477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g"/>
      <sheetName val="gas"/>
      <sheetName val="funcio"/>
      <sheetName val="operativos"/>
      <sheetName val="deuda"/>
      <sheetName val="inver"/>
      <sheetName val="anexo1"/>
      <sheetName val="anex. 2-3"/>
      <sheetName val="anexo4"/>
      <sheetName val="objetivos"/>
      <sheetName val="plan"/>
      <sheetName val="tip"/>
      <sheetName val="rango"/>
      <sheetName val="pib"/>
    </sheetNames>
    <sheetDataSet>
      <sheetData sheetId="13">
        <row r="12">
          <cell r="C12">
            <v>504668000</v>
          </cell>
        </row>
        <row r="28">
          <cell r="B28">
            <v>129049512.9142007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g"/>
      <sheetName val="res"/>
      <sheetName val="acum"/>
      <sheetName val="con"/>
      <sheetName val="per"/>
      <sheetName val="vee"/>
      <sheetName val="alc"/>
      <sheetName val="gob"/>
      <sheetName val="hda"/>
      <sheetName val="cor"/>
      <sheetName val="ppto"/>
      <sheetName val="deu"/>
      <sheetName val="cfc"/>
      <sheetName val="edu"/>
      <sheetName val="mova"/>
      <sheetName val="movs"/>
      <sheetName val="sal"/>
      <sheetName val="des"/>
      <sheetName val="hab"/>
      <sheetName val="cul"/>
      <sheetName val="pla"/>
      <sheetName val="int"/>
      <sheetName val="dasc"/>
      <sheetName val="amb"/>
      <sheetName val="dad"/>
      <sheetName val="bom"/>
    </sheetNames>
    <sheetDataSet>
      <sheetData sheetId="2">
        <row r="9">
          <cell r="D9">
            <v>516266647</v>
          </cell>
          <cell r="E9">
            <v>-5878493.599999998</v>
          </cell>
          <cell r="J9">
            <v>325714724.34589994</v>
          </cell>
          <cell r="L9">
            <v>12093720.551400065</v>
          </cell>
          <cell r="N9">
            <v>337808444.8973</v>
          </cell>
        </row>
        <row r="46">
          <cell r="N46">
            <v>73677047.74739999</v>
          </cell>
        </row>
        <row r="65">
          <cell r="D65">
            <v>129516294</v>
          </cell>
          <cell r="E65">
            <v>3649911.4299999997</v>
          </cell>
          <cell r="J65">
            <v>57644808.57499998</v>
          </cell>
          <cell r="L65">
            <v>37052329.12699997</v>
          </cell>
          <cell r="N65">
            <v>94697137.70199995</v>
          </cell>
        </row>
        <row r="116">
          <cell r="D116">
            <v>76313265</v>
          </cell>
          <cell r="E116">
            <v>-627000</v>
          </cell>
          <cell r="J116">
            <v>225821.735</v>
          </cell>
          <cell r="L116">
            <v>0</v>
          </cell>
          <cell r="N116">
            <v>225821.735</v>
          </cell>
        </row>
        <row r="192">
          <cell r="D192">
            <v>0</v>
          </cell>
          <cell r="E192">
            <v>214878.513</v>
          </cell>
          <cell r="J192">
            <v>207171.883</v>
          </cell>
          <cell r="L192">
            <v>5687.646000000008</v>
          </cell>
          <cell r="N192">
            <v>212859.529</v>
          </cell>
        </row>
        <row r="193">
          <cell r="D193">
            <v>37346883.99999999</v>
          </cell>
          <cell r="E193">
            <v>2640703.6829999997</v>
          </cell>
          <cell r="J193">
            <v>30609461.189999994</v>
          </cell>
          <cell r="L193">
            <v>6360519.590000007</v>
          </cell>
          <cell r="N193">
            <v>36969980.78</v>
          </cell>
        </row>
        <row r="291">
          <cell r="D291">
            <v>58352000</v>
          </cell>
          <cell r="E291">
            <v>0</v>
          </cell>
          <cell r="J291">
            <v>29948857.424</v>
          </cell>
          <cell r="L291">
            <v>191278.56799999997</v>
          </cell>
          <cell r="N291">
            <v>30140135.992</v>
          </cell>
        </row>
        <row r="296">
          <cell r="D296">
            <v>262437000</v>
          </cell>
          <cell r="E296">
            <v>0</v>
          </cell>
          <cell r="J296">
            <v>137160799.981</v>
          </cell>
          <cell r="L296">
            <v>95667</v>
          </cell>
          <cell r="N296">
            <v>137256466.981</v>
          </cell>
        </row>
        <row r="305">
          <cell r="D305">
            <v>421000</v>
          </cell>
          <cell r="E305">
            <v>0</v>
          </cell>
          <cell r="J305">
            <v>279945.946</v>
          </cell>
          <cell r="L305">
            <v>0</v>
          </cell>
        </row>
        <row r="314">
          <cell r="N314">
            <v>279945.946</v>
          </cell>
        </row>
        <row r="319">
          <cell r="D319">
            <v>10000000</v>
          </cell>
          <cell r="E319">
            <v>0</v>
          </cell>
          <cell r="J319">
            <v>0</v>
          </cell>
          <cell r="L319">
            <v>0</v>
          </cell>
        </row>
        <row r="326">
          <cell r="D326">
            <v>3203617000</v>
          </cell>
          <cell r="E326">
            <v>49804733.61100001</v>
          </cell>
          <cell r="J326">
            <v>1707587075.8820002</v>
          </cell>
          <cell r="L326">
            <v>676484909.1919997</v>
          </cell>
          <cell r="N326">
            <v>2384071985.074</v>
          </cell>
        </row>
        <row r="776">
          <cell r="D776">
            <v>1221701735</v>
          </cell>
          <cell r="E776">
            <v>0</v>
          </cell>
          <cell r="J776">
            <v>330286718.47700006</v>
          </cell>
          <cell r="L776">
            <v>0</v>
          </cell>
        </row>
        <row r="777">
          <cell r="N777">
            <v>330286718.47700006</v>
          </cell>
        </row>
        <row r="778">
          <cell r="N778">
            <v>0</v>
          </cell>
        </row>
        <row r="905">
          <cell r="D905">
            <v>315709000</v>
          </cell>
          <cell r="E905">
            <v>0</v>
          </cell>
          <cell r="J905">
            <v>0</v>
          </cell>
          <cell r="L905">
            <v>0</v>
          </cell>
        </row>
        <row r="906">
          <cell r="D906">
            <v>82315000</v>
          </cell>
          <cell r="E906">
            <v>-709242.4239999999</v>
          </cell>
          <cell r="J906">
            <v>17923048.723</v>
          </cell>
          <cell r="L906">
            <v>1128436.3900000006</v>
          </cell>
          <cell r="N906">
            <v>19051485.113</v>
          </cell>
        </row>
        <row r="907">
          <cell r="D907">
            <v>457190999.9989999</v>
          </cell>
          <cell r="E907">
            <v>-47371870.053</v>
          </cell>
          <cell r="J907">
            <v>221511486.726</v>
          </cell>
          <cell r="L907">
            <v>151258470.61699992</v>
          </cell>
          <cell r="N907">
            <v>372769957.34299994</v>
          </cell>
        </row>
      </sheetData>
      <sheetData sheetId="3">
        <row r="325">
          <cell r="D325">
            <v>0</v>
          </cell>
        </row>
        <row r="327">
          <cell r="F327">
            <v>0</v>
          </cell>
          <cell r="J327">
            <v>0</v>
          </cell>
          <cell r="N327">
            <v>0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4">
        <row r="325">
          <cell r="D325">
            <v>4349000</v>
          </cell>
        </row>
        <row r="327">
          <cell r="F327">
            <v>3500000</v>
          </cell>
          <cell r="J327">
            <v>1253325.724</v>
          </cell>
          <cell r="N327">
            <v>1998613.1220000002</v>
          </cell>
        </row>
        <row r="328">
          <cell r="F328">
            <v>1000000</v>
          </cell>
          <cell r="J328">
            <v>435500</v>
          </cell>
          <cell r="N328">
            <v>827936.606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600000</v>
          </cell>
          <cell r="J615">
            <v>448995.92</v>
          </cell>
          <cell r="N615">
            <v>556000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1900000</v>
          </cell>
          <cell r="J655">
            <v>368829.804</v>
          </cell>
          <cell r="N655">
            <v>614676.5160000001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273000</v>
          </cell>
          <cell r="J906">
            <v>235095.8</v>
          </cell>
          <cell r="N906">
            <v>235095.8</v>
          </cell>
        </row>
        <row r="907">
          <cell r="F907">
            <v>576000</v>
          </cell>
          <cell r="J907">
            <v>283475.655</v>
          </cell>
          <cell r="N907">
            <v>352457.18299999996</v>
          </cell>
        </row>
        <row r="1307">
          <cell r="F1307">
            <v>211542.817</v>
          </cell>
        </row>
      </sheetData>
      <sheetData sheetId="5">
        <row r="325">
          <cell r="D325">
            <v>2010000</v>
          </cell>
        </row>
        <row r="327">
          <cell r="F327">
            <v>1989756.96</v>
          </cell>
          <cell r="J327">
            <v>1401219.581</v>
          </cell>
          <cell r="N327">
            <v>1728131.5550000002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738479.25</v>
          </cell>
          <cell r="J615">
            <v>518792.483</v>
          </cell>
          <cell r="N615">
            <v>705153.258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1251277.71</v>
          </cell>
          <cell r="J655">
            <v>882427.098</v>
          </cell>
          <cell r="N655">
            <v>1022978.297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20243.04</v>
          </cell>
          <cell r="J907">
            <v>20243.04</v>
          </cell>
          <cell r="N907">
            <v>20243.04</v>
          </cell>
        </row>
        <row r="1307">
          <cell r="F1307">
            <v>0</v>
          </cell>
        </row>
      </sheetData>
      <sheetData sheetId="6">
        <row r="325">
          <cell r="D325">
            <v>60786000</v>
          </cell>
        </row>
        <row r="327">
          <cell r="F327">
            <v>50784303.978</v>
          </cell>
          <cell r="J327">
            <v>21509501.334</v>
          </cell>
          <cell r="N327">
            <v>34181773.903000005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2595204.5439999998</v>
          </cell>
          <cell r="J583">
            <v>1975698.617</v>
          </cell>
          <cell r="N583">
            <v>2534788.33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48189099.434</v>
          </cell>
          <cell r="J655">
            <v>19533802.717</v>
          </cell>
          <cell r="N655">
            <v>31646985.573000003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301899.222</v>
          </cell>
          <cell r="J906">
            <v>181844.645</v>
          </cell>
          <cell r="N906">
            <v>225525.605</v>
          </cell>
        </row>
        <row r="907">
          <cell r="F907">
            <v>9742484.435999999</v>
          </cell>
          <cell r="J907">
            <v>8366226.519</v>
          </cell>
          <cell r="N907">
            <v>9675131.93</v>
          </cell>
        </row>
        <row r="1307">
          <cell r="F1307">
            <v>0</v>
          </cell>
        </row>
      </sheetData>
      <sheetData sheetId="7">
        <row r="325">
          <cell r="D325">
            <v>74085000</v>
          </cell>
        </row>
        <row r="327">
          <cell r="F327">
            <v>58505868.762</v>
          </cell>
          <cell r="J327">
            <v>21372538.678999998</v>
          </cell>
          <cell r="N327">
            <v>47961623.143</v>
          </cell>
        </row>
        <row r="328">
          <cell r="F328">
            <v>14821518.762</v>
          </cell>
          <cell r="J328">
            <v>5808082.722999999</v>
          </cell>
          <cell r="N328">
            <v>12035205.092</v>
          </cell>
        </row>
        <row r="461">
          <cell r="F461">
            <v>20816601</v>
          </cell>
          <cell r="J461">
            <v>7422063.3549999995</v>
          </cell>
          <cell r="N461">
            <v>16524517.964999998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9760000</v>
          </cell>
          <cell r="J640">
            <v>2383102.888</v>
          </cell>
          <cell r="N640">
            <v>8447041.339</v>
          </cell>
        </row>
        <row r="655">
          <cell r="F655">
            <v>13107749</v>
          </cell>
          <cell r="J655">
            <v>5759289.7129999995</v>
          </cell>
          <cell r="N655">
            <v>10954858.747000001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2110000</v>
          </cell>
          <cell r="J906">
            <v>8706.467</v>
          </cell>
          <cell r="N906">
            <v>13183.417</v>
          </cell>
        </row>
        <row r="907">
          <cell r="F907">
            <v>13834000</v>
          </cell>
          <cell r="J907">
            <v>9683690.78</v>
          </cell>
          <cell r="N907">
            <v>13715335.101</v>
          </cell>
        </row>
        <row r="1307">
          <cell r="F1307">
            <v>26275.830000000075</v>
          </cell>
        </row>
      </sheetData>
      <sheetData sheetId="9">
        <row r="325">
          <cell r="D325">
            <v>63771999.999</v>
          </cell>
        </row>
        <row r="327">
          <cell r="F327">
            <v>43150798.915</v>
          </cell>
          <cell r="J327">
            <v>11775688.261</v>
          </cell>
          <cell r="N327">
            <v>31163469.787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8665398.915</v>
          </cell>
          <cell r="J655">
            <v>4408832.453</v>
          </cell>
          <cell r="N655">
            <v>7491316.5430000005</v>
          </cell>
        </row>
        <row r="763">
          <cell r="F763">
            <v>34485400</v>
          </cell>
          <cell r="J763">
            <v>7366855.807999999</v>
          </cell>
          <cell r="N763">
            <v>23672153.244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27201.085</v>
          </cell>
        </row>
        <row r="907">
          <cell r="F907">
            <v>20593999.999</v>
          </cell>
          <cell r="J907">
            <v>14761918.703000002</v>
          </cell>
          <cell r="N907">
            <v>17363273.882000003</v>
          </cell>
        </row>
        <row r="1307">
          <cell r="F1307">
            <v>3162065.179</v>
          </cell>
        </row>
      </sheetData>
      <sheetData sheetId="10">
        <row r="325">
          <cell r="D325">
            <v>1537410735</v>
          </cell>
        </row>
        <row r="327">
          <cell r="F327">
            <v>0</v>
          </cell>
          <cell r="J327">
            <v>0</v>
          </cell>
          <cell r="N327">
            <v>0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1221701735</v>
          </cell>
          <cell r="J776">
            <v>330286718.47700006</v>
          </cell>
          <cell r="N776">
            <v>330286718.47700006</v>
          </cell>
        </row>
        <row r="905">
          <cell r="F905">
            <v>315709000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1">
        <row r="325">
          <cell r="D325">
            <v>0</v>
          </cell>
        </row>
        <row r="327">
          <cell r="F327">
            <v>0</v>
          </cell>
          <cell r="J327">
            <v>0</v>
          </cell>
          <cell r="N327">
            <v>0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2">
        <row r="325">
          <cell r="D325">
            <v>7023000</v>
          </cell>
        </row>
        <row r="327">
          <cell r="F327">
            <v>4000000</v>
          </cell>
          <cell r="J327">
            <v>30944.16</v>
          </cell>
          <cell r="N327">
            <v>427147.2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4000000</v>
          </cell>
          <cell r="J655">
            <v>30944.16</v>
          </cell>
          <cell r="N655">
            <v>427147.2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3023000</v>
          </cell>
          <cell r="J907">
            <v>1849368.032</v>
          </cell>
          <cell r="N907">
            <v>2434844.742</v>
          </cell>
        </row>
        <row r="1307">
          <cell r="F1307">
            <v>587890.788</v>
          </cell>
        </row>
      </sheetData>
      <sheetData sheetId="13">
        <row r="325">
          <cell r="D325">
            <v>2233866000</v>
          </cell>
        </row>
        <row r="327">
          <cell r="F327">
            <v>2112471343.089</v>
          </cell>
          <cell r="J327">
            <v>1207403053.786</v>
          </cell>
          <cell r="N327">
            <v>1487292475.142</v>
          </cell>
        </row>
        <row r="328">
          <cell r="F328">
            <v>2100217343.089</v>
          </cell>
          <cell r="J328">
            <v>1204154188.436</v>
          </cell>
          <cell r="N328">
            <v>1480338696.722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12254000</v>
          </cell>
          <cell r="J655">
            <v>3248865.3499999996</v>
          </cell>
          <cell r="N655">
            <v>6953778.42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24522000</v>
          </cell>
          <cell r="J906">
            <v>2194996.087</v>
          </cell>
          <cell r="N906">
            <v>2993882.321</v>
          </cell>
        </row>
        <row r="907">
          <cell r="F907">
            <v>96872656.911</v>
          </cell>
          <cell r="J907">
            <v>58651110.649</v>
          </cell>
          <cell r="N907">
            <v>95899122.807</v>
          </cell>
        </row>
        <row r="1307">
          <cell r="F1307">
            <v>840244.9959999993</v>
          </cell>
        </row>
      </sheetData>
      <sheetData sheetId="14">
        <row r="325">
          <cell r="D325">
            <v>95255977</v>
          </cell>
        </row>
        <row r="327">
          <cell r="F327">
            <v>54784590</v>
          </cell>
          <cell r="J327">
            <v>15233444.511</v>
          </cell>
          <cell r="N327">
            <v>34468076.637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37380245</v>
          </cell>
          <cell r="J461">
            <v>7443077.495999999</v>
          </cell>
          <cell r="N461">
            <v>19700601.443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17404345</v>
          </cell>
          <cell r="J655">
            <v>7790367.015000001</v>
          </cell>
          <cell r="N655">
            <v>14767475.194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8339000</v>
          </cell>
          <cell r="J906">
            <v>4404267.589</v>
          </cell>
          <cell r="N906">
            <v>4533160.923</v>
          </cell>
        </row>
        <row r="907">
          <cell r="F907">
            <v>29650000</v>
          </cell>
          <cell r="J907">
            <v>14868496.4</v>
          </cell>
          <cell r="N907">
            <v>21256270.444</v>
          </cell>
        </row>
        <row r="1307">
          <cell r="F1307">
            <v>8195831.475</v>
          </cell>
        </row>
      </sheetData>
      <sheetData sheetId="15">
        <row r="325">
          <cell r="D325">
            <v>230754023</v>
          </cell>
        </row>
        <row r="327">
          <cell r="F327">
            <v>150605628.914</v>
          </cell>
          <cell r="J327">
            <v>34082240.683</v>
          </cell>
          <cell r="N327">
            <v>67523786.746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133180385.914</v>
          </cell>
          <cell r="J461">
            <v>28304363.911</v>
          </cell>
          <cell r="N461">
            <v>51375195.871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4863108</v>
          </cell>
          <cell r="J615">
            <v>1674992.704</v>
          </cell>
          <cell r="N615">
            <v>4213559.991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3562135</v>
          </cell>
          <cell r="J655">
            <v>518191.694</v>
          </cell>
          <cell r="N655">
            <v>3560406.311</v>
          </cell>
        </row>
        <row r="763">
          <cell r="F763">
            <v>9000000</v>
          </cell>
          <cell r="J763">
            <v>3584692.374</v>
          </cell>
          <cell r="N763">
            <v>8374624.573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1370781.0860000001</v>
          </cell>
          <cell r="J906">
            <v>987580.778</v>
          </cell>
          <cell r="N906">
            <v>987580.778</v>
          </cell>
        </row>
        <row r="907">
          <cell r="F907">
            <v>81259999.99999999</v>
          </cell>
          <cell r="J907">
            <v>33666045.386</v>
          </cell>
          <cell r="N907">
            <v>74305948.78400001</v>
          </cell>
        </row>
        <row r="1307">
          <cell r="F1307">
            <v>6881297.174</v>
          </cell>
        </row>
      </sheetData>
      <sheetData sheetId="16">
        <row r="325">
          <cell r="D325">
            <v>0</v>
          </cell>
        </row>
        <row r="327">
          <cell r="F327">
            <v>0</v>
          </cell>
          <cell r="J327">
            <v>0</v>
          </cell>
          <cell r="N327">
            <v>0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7">
        <row r="325">
          <cell r="D325">
            <v>82406000</v>
          </cell>
        </row>
        <row r="327">
          <cell r="F327">
            <v>62677505.424</v>
          </cell>
          <cell r="J327">
            <v>35672623.931</v>
          </cell>
          <cell r="N327">
            <v>54375856.389</v>
          </cell>
        </row>
        <row r="328">
          <cell r="F328">
            <v>9212520.424</v>
          </cell>
          <cell r="J328">
            <v>5080007.325</v>
          </cell>
          <cell r="N328">
            <v>8752428.611</v>
          </cell>
        </row>
        <row r="461">
          <cell r="F461">
            <v>1700000</v>
          </cell>
          <cell r="J461">
            <v>627509.967</v>
          </cell>
          <cell r="N461">
            <v>1294790</v>
          </cell>
        </row>
        <row r="583">
          <cell r="F583">
            <v>45126722</v>
          </cell>
          <cell r="J583">
            <v>26284876.981</v>
          </cell>
          <cell r="N583">
            <v>38852135.252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1908000</v>
          </cell>
          <cell r="J640">
            <v>1230631.574</v>
          </cell>
          <cell r="N640">
            <v>1814000</v>
          </cell>
        </row>
        <row r="655">
          <cell r="F655">
            <v>4730263</v>
          </cell>
          <cell r="J655">
            <v>2449598.084</v>
          </cell>
          <cell r="N655">
            <v>3662502.526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441494.576</v>
          </cell>
          <cell r="J906">
            <v>290994.576</v>
          </cell>
          <cell r="N906">
            <v>290994.576</v>
          </cell>
        </row>
        <row r="907">
          <cell r="F907">
            <v>19287000</v>
          </cell>
          <cell r="J907">
            <v>10573932.839000002</v>
          </cell>
          <cell r="N907">
            <v>12279905.448</v>
          </cell>
        </row>
        <row r="1307">
          <cell r="F1307">
            <v>7003317.11</v>
          </cell>
        </row>
      </sheetData>
      <sheetData sheetId="18">
        <row r="325">
          <cell r="D325">
            <v>150704000</v>
          </cell>
        </row>
        <row r="327">
          <cell r="F327">
            <v>53746462.821</v>
          </cell>
          <cell r="J327">
            <v>8612762.549</v>
          </cell>
          <cell r="N327">
            <v>45280797.986999996</v>
          </cell>
        </row>
        <row r="328">
          <cell r="F328">
            <v>13896838.137</v>
          </cell>
          <cell r="J328">
            <v>378516.45999999996</v>
          </cell>
          <cell r="N328">
            <v>12457326.46</v>
          </cell>
        </row>
        <row r="461">
          <cell r="F461">
            <v>35151854.2</v>
          </cell>
          <cell r="J461">
            <v>6163177.941000001</v>
          </cell>
          <cell r="N461">
            <v>29360990.080999997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4697770.484</v>
          </cell>
          <cell r="J655">
            <v>2071068.148</v>
          </cell>
          <cell r="N655">
            <v>3462481.446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39354000</v>
          </cell>
          <cell r="J906">
            <v>8107121.794</v>
          </cell>
          <cell r="N906">
            <v>8137929.594</v>
          </cell>
        </row>
        <row r="907">
          <cell r="F907">
            <v>58523337.179</v>
          </cell>
          <cell r="J907">
            <v>11676966.364999998</v>
          </cell>
          <cell r="N907">
            <v>58366008.282000005</v>
          </cell>
        </row>
        <row r="1307">
          <cell r="F1307">
            <v>0.592</v>
          </cell>
        </row>
      </sheetData>
      <sheetData sheetId="19">
        <row r="325">
          <cell r="D325">
            <v>26127000</v>
          </cell>
        </row>
        <row r="327">
          <cell r="F327">
            <v>23780629.134999998</v>
          </cell>
          <cell r="J327">
            <v>9691184.571</v>
          </cell>
          <cell r="N327">
            <v>20360515.117</v>
          </cell>
        </row>
        <row r="328">
          <cell r="F328">
            <v>10105902.752</v>
          </cell>
          <cell r="J328">
            <v>5771408.371</v>
          </cell>
          <cell r="N328">
            <v>9032088.313000001</v>
          </cell>
        </row>
        <row r="461">
          <cell r="F461">
            <v>805255.0329999998</v>
          </cell>
          <cell r="J461">
            <v>245214.881</v>
          </cell>
          <cell r="N461">
            <v>551013.7</v>
          </cell>
        </row>
        <row r="583">
          <cell r="F583">
            <v>5847368.95</v>
          </cell>
          <cell r="J583">
            <v>629469.433</v>
          </cell>
          <cell r="N583">
            <v>4602011.713</v>
          </cell>
        </row>
        <row r="615">
          <cell r="F615">
            <v>566000</v>
          </cell>
          <cell r="J615">
            <v>412893.163</v>
          </cell>
          <cell r="N615">
            <v>496994.912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6456102.4</v>
          </cell>
          <cell r="J655">
            <v>2632198.723</v>
          </cell>
          <cell r="N655">
            <v>5678406.479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2346370.865</v>
          </cell>
          <cell r="J907">
            <v>1613740.822</v>
          </cell>
          <cell r="N907">
            <v>2339530.964</v>
          </cell>
        </row>
        <row r="1307">
          <cell r="F1307">
            <v>0</v>
          </cell>
        </row>
      </sheetData>
      <sheetData sheetId="20">
        <row r="325">
          <cell r="D325">
            <v>28733000</v>
          </cell>
        </row>
        <row r="327">
          <cell r="F327">
            <v>23731472.359</v>
          </cell>
          <cell r="J327">
            <v>8204088.35</v>
          </cell>
          <cell r="N327">
            <v>15635671.082999999</v>
          </cell>
        </row>
        <row r="328">
          <cell r="F328">
            <v>1630029.3229999999</v>
          </cell>
          <cell r="J328">
            <v>671031.871</v>
          </cell>
          <cell r="N328">
            <v>718721.094</v>
          </cell>
        </row>
        <row r="461">
          <cell r="F461">
            <v>8942040.146</v>
          </cell>
          <cell r="J461">
            <v>3872657.48</v>
          </cell>
          <cell r="N461">
            <v>5840636.414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210000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12949402.89</v>
          </cell>
          <cell r="J655">
            <v>3660398.999</v>
          </cell>
          <cell r="N655">
            <v>9076313.575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338013.388</v>
          </cell>
          <cell r="J906">
            <v>14908.32</v>
          </cell>
          <cell r="N906">
            <v>14908.32</v>
          </cell>
        </row>
        <row r="907">
          <cell r="F907">
            <v>4842500.321</v>
          </cell>
          <cell r="J907">
            <v>4081532.989</v>
          </cell>
          <cell r="N907">
            <v>4293844.62</v>
          </cell>
        </row>
        <row r="1307">
          <cell r="F1307">
            <v>0</v>
          </cell>
        </row>
      </sheetData>
      <sheetData sheetId="21">
        <row r="325">
          <cell r="D325">
            <v>570492000</v>
          </cell>
        </row>
        <row r="327">
          <cell r="F327">
            <v>519630091.798</v>
          </cell>
          <cell r="J327">
            <v>295551655.09800005</v>
          </cell>
          <cell r="N327">
            <v>468464565.642</v>
          </cell>
        </row>
        <row r="328">
          <cell r="F328">
            <v>365896092.958</v>
          </cell>
          <cell r="J328">
            <v>205776361.12700003</v>
          </cell>
          <cell r="N328">
            <v>345123493.964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6350000</v>
          </cell>
          <cell r="J583">
            <v>2984113.649</v>
          </cell>
          <cell r="N583">
            <v>5042628.665</v>
          </cell>
        </row>
        <row r="615">
          <cell r="F615">
            <v>4394021.84</v>
          </cell>
          <cell r="J615">
            <v>2208836.195</v>
          </cell>
          <cell r="N615">
            <v>4094153.6950000003</v>
          </cell>
        </row>
        <row r="640">
          <cell r="F640">
            <v>7065000</v>
          </cell>
          <cell r="J640">
            <v>2718143.678</v>
          </cell>
          <cell r="N640">
            <v>5958550.707</v>
          </cell>
        </row>
        <row r="655">
          <cell r="F655">
            <v>135924977</v>
          </cell>
          <cell r="J655">
            <v>81864200.449</v>
          </cell>
          <cell r="N655">
            <v>108245738.611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1778368.219</v>
          </cell>
          <cell r="J906">
            <v>1073460.223</v>
          </cell>
          <cell r="N906">
            <v>1073460.223</v>
          </cell>
        </row>
        <row r="907">
          <cell r="F907">
            <v>49083540.239999995</v>
          </cell>
          <cell r="J907">
            <v>38323623.210999995</v>
          </cell>
          <cell r="N907">
            <v>44601726.721</v>
          </cell>
        </row>
        <row r="1307">
          <cell r="F1307">
            <v>4368209.565000001</v>
          </cell>
        </row>
      </sheetData>
      <sheetData sheetId="22">
        <row r="325">
          <cell r="D325">
            <v>3922000</v>
          </cell>
        </row>
        <row r="327">
          <cell r="F327">
            <v>3846003.045</v>
          </cell>
          <cell r="J327">
            <v>1205783.548</v>
          </cell>
          <cell r="N327">
            <v>2638134.074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3846003.045</v>
          </cell>
          <cell r="J655">
            <v>1205783.548</v>
          </cell>
          <cell r="N655">
            <v>2638134.074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75996.955</v>
          </cell>
          <cell r="J907">
            <v>72172.169</v>
          </cell>
          <cell r="N907">
            <v>74249.288</v>
          </cell>
        </row>
        <row r="1307">
          <cell r="F1307">
            <v>0</v>
          </cell>
        </row>
      </sheetData>
      <sheetData sheetId="23">
        <row r="325">
          <cell r="D325">
            <v>58823000</v>
          </cell>
        </row>
        <row r="327">
          <cell r="F327">
            <v>45217278.411</v>
          </cell>
          <cell r="J327">
            <v>19922243.119</v>
          </cell>
          <cell r="N327">
            <v>39875707.647</v>
          </cell>
        </row>
        <row r="328">
          <cell r="F328">
            <v>17352539.592</v>
          </cell>
          <cell r="J328">
            <v>8052529.719</v>
          </cell>
          <cell r="N328">
            <v>15896528.713</v>
          </cell>
        </row>
        <row r="461">
          <cell r="F461">
            <v>17027869.027</v>
          </cell>
          <cell r="J461">
            <v>7250482.829</v>
          </cell>
          <cell r="N461">
            <v>14533335.462000001</v>
          </cell>
        </row>
        <row r="583">
          <cell r="F583">
            <v>369156.092</v>
          </cell>
          <cell r="J583">
            <v>139473.633</v>
          </cell>
          <cell r="N583">
            <v>248904.008</v>
          </cell>
        </row>
        <row r="615">
          <cell r="F615">
            <v>1175278</v>
          </cell>
          <cell r="J615">
            <v>643160.206</v>
          </cell>
          <cell r="N615">
            <v>1101460.477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9292435.7</v>
          </cell>
          <cell r="J655">
            <v>3836596.7320000003</v>
          </cell>
          <cell r="N655">
            <v>8095478.987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2368000</v>
          </cell>
          <cell r="J906">
            <v>394478.848</v>
          </cell>
          <cell r="N906">
            <v>516169.96</v>
          </cell>
        </row>
        <row r="907">
          <cell r="F907">
            <v>11455000</v>
          </cell>
          <cell r="J907">
            <v>6402223.654000001</v>
          </cell>
          <cell r="N907">
            <v>8996042.006000001</v>
          </cell>
        </row>
        <row r="1307">
          <cell r="F1307">
            <v>2385418.755</v>
          </cell>
        </row>
      </sheetData>
      <sheetData sheetId="24">
        <row r="325">
          <cell r="D325">
            <v>10239000</v>
          </cell>
        </row>
        <row r="327">
          <cell r="F327">
            <v>9000000</v>
          </cell>
          <cell r="J327">
            <v>3167787.5190000003</v>
          </cell>
          <cell r="N327">
            <v>7155707.553000001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6340479</v>
          </cell>
          <cell r="J461">
            <v>2123202.095</v>
          </cell>
          <cell r="N461">
            <v>4929112.604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693038</v>
          </cell>
          <cell r="J640">
            <v>262881.492</v>
          </cell>
          <cell r="N640">
            <v>520816.48</v>
          </cell>
        </row>
        <row r="655">
          <cell r="F655">
            <v>1966483</v>
          </cell>
          <cell r="J655">
            <v>781703.932</v>
          </cell>
          <cell r="N655">
            <v>1705778.469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365000</v>
          </cell>
          <cell r="J906">
            <v>18931.6</v>
          </cell>
          <cell r="N906">
            <v>18931.6</v>
          </cell>
        </row>
        <row r="907">
          <cell r="F907">
            <v>874000</v>
          </cell>
          <cell r="J907">
            <v>652368.763</v>
          </cell>
          <cell r="N907">
            <v>702192.811</v>
          </cell>
        </row>
        <row r="1307">
          <cell r="F1307">
            <v>171807.189</v>
          </cell>
        </row>
      </sheetData>
      <sheetData sheetId="25">
        <row r="325">
          <cell r="D325">
            <v>39776000</v>
          </cell>
        </row>
        <row r="327">
          <cell r="F327">
            <v>32000000</v>
          </cell>
          <cell r="J327">
            <v>11496990.478</v>
          </cell>
          <cell r="N327">
            <v>23539932.347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32000000</v>
          </cell>
          <cell r="J461">
            <v>11496990.478</v>
          </cell>
          <cell r="N461">
            <v>23539932.347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17000</v>
          </cell>
          <cell r="J906">
            <v>10661.996</v>
          </cell>
          <cell r="N906">
            <v>10661.996</v>
          </cell>
        </row>
        <row r="907">
          <cell r="F907">
            <v>7759000</v>
          </cell>
          <cell r="J907">
            <v>5964350.75</v>
          </cell>
          <cell r="N907">
            <v>6093829.29</v>
          </cell>
        </row>
        <row r="1307">
          <cell r="F1307">
            <v>1639000.982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ipe"/>
      <sheetName val="ffd"/>
      <sheetName val="fop"/>
      <sheetName val="idu"/>
      <sheetName val="foc"/>
      <sheetName val="cvp"/>
      <sheetName val="idr"/>
      <sheetName val="idt"/>
      <sheetName val="idp"/>
      <sheetName val="idi"/>
      <sheetName val="fga"/>
      <sheetName val="orq"/>
      <sheetName val="fvs"/>
      <sheetName val="jar"/>
      <sheetName val="ide"/>
      <sheetName val="com"/>
      <sheetName val="cat"/>
      <sheetName val="mto"/>
      <sheetName val="ues"/>
      <sheetName val="art"/>
      <sheetName val="res"/>
      <sheetName val="Hoja7"/>
    </sheetNames>
    <sheetDataSet>
      <sheetData sheetId="0">
        <row r="8">
          <cell r="D8">
            <v>667747845.998</v>
          </cell>
          <cell r="E8">
            <v>-0.29299999977229163</v>
          </cell>
          <cell r="J8">
            <v>408876362.1599999</v>
          </cell>
          <cell r="L8">
            <v>25187577.879000068</v>
          </cell>
        </row>
        <row r="9">
          <cell r="N9">
            <v>115354520.813</v>
          </cell>
        </row>
        <row r="46">
          <cell r="N46">
            <v>24322654.398999996</v>
          </cell>
        </row>
        <row r="65">
          <cell r="N65">
            <v>33827065.908999994</v>
          </cell>
        </row>
        <row r="116">
          <cell r="N116">
            <v>258788631.835</v>
          </cell>
        </row>
        <row r="192">
          <cell r="N192">
            <v>160838.738</v>
          </cell>
        </row>
        <row r="193">
          <cell r="N193">
            <v>14315468.177999998</v>
          </cell>
        </row>
        <row r="274">
          <cell r="N274">
            <v>11617414.566</v>
          </cell>
        </row>
        <row r="290">
          <cell r="D290">
            <v>121900000</v>
          </cell>
          <cell r="E290">
            <v>0</v>
          </cell>
          <cell r="J290">
            <v>13252805.79</v>
          </cell>
          <cell r="L290">
            <v>1445961.5940000005</v>
          </cell>
        </row>
        <row r="302">
          <cell r="N302">
            <v>10851310</v>
          </cell>
        </row>
        <row r="303">
          <cell r="N303">
            <v>3847457.384</v>
          </cell>
        </row>
        <row r="325">
          <cell r="D325">
            <v>4713378000</v>
          </cell>
          <cell r="E325">
            <v>1539082.4659999982</v>
          </cell>
          <cell r="J325">
            <v>1477264948.4090002</v>
          </cell>
          <cell r="L325">
            <v>864182796.76</v>
          </cell>
        </row>
        <row r="326">
          <cell r="N326">
            <v>1489377969.6899998</v>
          </cell>
        </row>
        <row r="777">
          <cell r="N777">
            <v>2669206.89</v>
          </cell>
        </row>
        <row r="906">
          <cell r="N906">
            <v>100103959.535</v>
          </cell>
        </row>
        <row r="907">
          <cell r="N907">
            <v>749296609.054</v>
          </cell>
        </row>
      </sheetData>
      <sheetData sheetId="1">
        <row r="325">
          <cell r="D325">
            <v>59141000</v>
          </cell>
        </row>
        <row r="327">
          <cell r="F327">
            <v>36477338</v>
          </cell>
          <cell r="J327">
            <v>15899661.993999999</v>
          </cell>
          <cell r="N327">
            <v>27552713.766</v>
          </cell>
        </row>
        <row r="328">
          <cell r="F328">
            <v>34223342.774</v>
          </cell>
          <cell r="J328">
            <v>14541343.989</v>
          </cell>
          <cell r="N328">
            <v>25725217.735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2253995.226</v>
          </cell>
          <cell r="J655">
            <v>1358318.005</v>
          </cell>
          <cell r="N655">
            <v>1827496.031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3266000</v>
          </cell>
          <cell r="J906">
            <v>1595549.959</v>
          </cell>
          <cell r="N906">
            <v>1691326.631</v>
          </cell>
        </row>
        <row r="907">
          <cell r="F907">
            <v>19397662</v>
          </cell>
          <cell r="J907">
            <v>12422753.15</v>
          </cell>
          <cell r="N907">
            <v>16808566.221</v>
          </cell>
        </row>
        <row r="1307">
          <cell r="F1307">
            <v>2493394.789</v>
          </cell>
        </row>
      </sheetData>
      <sheetData sheetId="2">
        <row r="325">
          <cell r="D325">
            <v>1924147000</v>
          </cell>
        </row>
        <row r="327">
          <cell r="F327">
            <v>1609792482.616</v>
          </cell>
          <cell r="J327">
            <v>525121495.83799994</v>
          </cell>
          <cell r="N327">
            <v>698711947.093</v>
          </cell>
        </row>
        <row r="328">
          <cell r="F328">
            <v>1581212003.616</v>
          </cell>
          <cell r="J328">
            <v>519246824.64199996</v>
          </cell>
          <cell r="N328">
            <v>681994219.166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1950136</v>
          </cell>
          <cell r="J583">
            <v>430107.47199999995</v>
          </cell>
          <cell r="N583">
            <v>1357370.746</v>
          </cell>
        </row>
        <row r="615">
          <cell r="F615">
            <v>4091000</v>
          </cell>
          <cell r="J615">
            <v>1570950.743</v>
          </cell>
          <cell r="N615">
            <v>2557270.106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22539343</v>
          </cell>
          <cell r="J655">
            <v>3873612.9809999997</v>
          </cell>
          <cell r="N655">
            <v>12803087.075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3880485.3219999997</v>
          </cell>
          <cell r="J776">
            <v>2632110.649</v>
          </cell>
          <cell r="N776">
            <v>2669206.89</v>
          </cell>
        </row>
        <row r="905">
          <cell r="F905">
            <v>0</v>
          </cell>
        </row>
        <row r="906">
          <cell r="F906">
            <v>3603757.745</v>
          </cell>
          <cell r="J906">
            <v>463689.463</v>
          </cell>
          <cell r="N906">
            <v>463689.463</v>
          </cell>
        </row>
        <row r="907">
          <cell r="F907">
            <v>306870274.317</v>
          </cell>
          <cell r="J907">
            <v>187630627.392</v>
          </cell>
          <cell r="N907">
            <v>280219761.699</v>
          </cell>
        </row>
        <row r="1307">
          <cell r="F1307">
            <v>26650500.679</v>
          </cell>
        </row>
      </sheetData>
      <sheetData sheetId="3">
        <row r="325">
          <cell r="D325">
            <v>34952000</v>
          </cell>
        </row>
        <row r="327">
          <cell r="F327">
            <v>24042086.046</v>
          </cell>
          <cell r="J327">
            <v>9037252.844</v>
          </cell>
          <cell r="N327">
            <v>15995320.966000002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18125786.046</v>
          </cell>
          <cell r="J461">
            <v>5937621.979</v>
          </cell>
          <cell r="N461">
            <v>10684398.959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1100000</v>
          </cell>
          <cell r="J640">
            <v>642374.128</v>
          </cell>
          <cell r="N640">
            <v>1090194.128</v>
          </cell>
        </row>
        <row r="655">
          <cell r="F655">
            <v>4816300</v>
          </cell>
          <cell r="J655">
            <v>2457256.737</v>
          </cell>
          <cell r="N655">
            <v>4220727.879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141970.734</v>
          </cell>
          <cell r="J906">
            <v>133599.094</v>
          </cell>
          <cell r="N906">
            <v>141063.694</v>
          </cell>
        </row>
        <row r="907">
          <cell r="F907">
            <v>10767943.22</v>
          </cell>
          <cell r="J907">
            <v>9538712.912</v>
          </cell>
          <cell r="N907">
            <v>10661913.341</v>
          </cell>
        </row>
        <row r="1307">
          <cell r="F1307">
            <v>0.11</v>
          </cell>
        </row>
      </sheetData>
      <sheetData sheetId="4">
        <row r="325">
          <cell r="D325">
            <v>1701814000</v>
          </cell>
        </row>
        <row r="327">
          <cell r="F327">
            <v>1059504000</v>
          </cell>
          <cell r="J327">
            <v>100660360.72</v>
          </cell>
          <cell r="N327">
            <v>259399920.02199998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995800726</v>
          </cell>
          <cell r="J461">
            <v>84960430.89</v>
          </cell>
          <cell r="N461">
            <v>231663023.936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63703274</v>
          </cell>
          <cell r="J655">
            <v>15699929.83</v>
          </cell>
          <cell r="N655">
            <v>27736896.086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277135000</v>
          </cell>
          <cell r="J906">
            <v>75945524.345</v>
          </cell>
          <cell r="N906">
            <v>83091534.633</v>
          </cell>
        </row>
        <row r="907">
          <cell r="F907">
            <v>365175000</v>
          </cell>
          <cell r="J907">
            <v>110386273.883</v>
          </cell>
          <cell r="N907">
            <v>209503225.856</v>
          </cell>
        </row>
        <row r="1307">
          <cell r="F1307">
            <v>155534970.878</v>
          </cell>
        </row>
      </sheetData>
      <sheetData sheetId="5">
        <row r="325">
          <cell r="D325">
            <v>6833000</v>
          </cell>
        </row>
        <row r="327">
          <cell r="F327">
            <v>6466683.64</v>
          </cell>
          <cell r="J327">
            <v>3198266.509</v>
          </cell>
          <cell r="N327">
            <v>4446828.13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1317000</v>
          </cell>
          <cell r="J655">
            <v>109146.592</v>
          </cell>
          <cell r="N655">
            <v>157061.185</v>
          </cell>
        </row>
        <row r="763">
          <cell r="F763">
            <v>5149683.64</v>
          </cell>
          <cell r="J763">
            <v>3089119.917</v>
          </cell>
          <cell r="N763">
            <v>4289766.945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182000</v>
          </cell>
          <cell r="J906">
            <v>131290.599</v>
          </cell>
          <cell r="N906">
            <v>181639.335</v>
          </cell>
        </row>
        <row r="907">
          <cell r="F907">
            <v>184316.36</v>
          </cell>
          <cell r="J907">
            <v>113743.684</v>
          </cell>
          <cell r="N907">
            <v>141539.018</v>
          </cell>
        </row>
        <row r="1307">
          <cell r="F1307">
            <v>33316.36</v>
          </cell>
        </row>
      </sheetData>
      <sheetData sheetId="6">
        <row r="325">
          <cell r="D325">
            <v>52914000</v>
          </cell>
        </row>
        <row r="327">
          <cell r="F327">
            <v>36588197.499</v>
          </cell>
          <cell r="J327">
            <v>12175841.116999999</v>
          </cell>
          <cell r="N327">
            <v>20158597.379</v>
          </cell>
        </row>
        <row r="328">
          <cell r="F328">
            <v>31458501.561</v>
          </cell>
          <cell r="J328">
            <v>10614305.569</v>
          </cell>
          <cell r="N328">
            <v>15418762.489</v>
          </cell>
        </row>
        <row r="461">
          <cell r="F461">
            <v>2600000</v>
          </cell>
          <cell r="J461">
            <v>529619.974</v>
          </cell>
          <cell r="N461">
            <v>2569849.998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2529695.938</v>
          </cell>
          <cell r="J655">
            <v>1031915.574</v>
          </cell>
          <cell r="N655">
            <v>2169984.892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4401505</v>
          </cell>
          <cell r="J906">
            <v>2647219.796</v>
          </cell>
          <cell r="N906">
            <v>2647219.796</v>
          </cell>
        </row>
        <row r="907">
          <cell r="F907">
            <v>11988297.501</v>
          </cell>
          <cell r="J907">
            <v>8492293.7</v>
          </cell>
          <cell r="N907">
            <v>11937872.7</v>
          </cell>
        </row>
        <row r="1307">
          <cell r="F1307">
            <v>1.581</v>
          </cell>
        </row>
      </sheetData>
      <sheetData sheetId="7">
        <row r="325">
          <cell r="D325">
            <v>151611000</v>
          </cell>
        </row>
        <row r="327">
          <cell r="F327">
            <v>119940618.993</v>
          </cell>
          <cell r="J327">
            <v>53479962.109</v>
          </cell>
          <cell r="N327">
            <v>96434106.03099999</v>
          </cell>
        </row>
        <row r="328">
          <cell r="F328">
            <v>39190000</v>
          </cell>
          <cell r="J328">
            <v>25062272.257999998</v>
          </cell>
          <cell r="N328">
            <v>37344863.658</v>
          </cell>
        </row>
        <row r="461">
          <cell r="F461">
            <v>78173618.993</v>
          </cell>
          <cell r="J461">
            <v>27131016.83</v>
          </cell>
          <cell r="N461">
            <v>56797999.916999996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2577000</v>
          </cell>
          <cell r="J655">
            <v>1286673.021</v>
          </cell>
          <cell r="N655">
            <v>2291242.456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6433000</v>
          </cell>
          <cell r="J906">
            <v>977659.529</v>
          </cell>
          <cell r="N906">
            <v>977659.529</v>
          </cell>
        </row>
        <row r="907">
          <cell r="F907">
            <v>25237381.007</v>
          </cell>
          <cell r="J907">
            <v>19687788.641</v>
          </cell>
          <cell r="N907">
            <v>23867077.195</v>
          </cell>
        </row>
        <row r="1307">
          <cell r="F1307">
            <v>599183.862</v>
          </cell>
        </row>
      </sheetData>
      <sheetData sheetId="8">
        <row r="325">
          <cell r="D325">
            <v>13100000</v>
          </cell>
        </row>
        <row r="327">
          <cell r="F327">
            <v>12100000</v>
          </cell>
          <cell r="J327">
            <v>4846898.347</v>
          </cell>
          <cell r="N327">
            <v>10178088.455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10900000</v>
          </cell>
          <cell r="J583">
            <v>4263831.575</v>
          </cell>
          <cell r="N583">
            <v>9133015.235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1200000</v>
          </cell>
          <cell r="J655">
            <v>583066.772</v>
          </cell>
          <cell r="N655">
            <v>1045073.22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1100000.0000000002</v>
          </cell>
          <cell r="J907">
            <v>1017429.6359999999</v>
          </cell>
          <cell r="N907">
            <v>1095409.097</v>
          </cell>
        </row>
        <row r="1307">
          <cell r="F1307">
            <v>1029.725</v>
          </cell>
        </row>
      </sheetData>
      <sheetData sheetId="9">
        <row r="325">
          <cell r="D325">
            <v>11648000</v>
          </cell>
        </row>
        <row r="327">
          <cell r="F327">
            <v>7890520.113</v>
          </cell>
          <cell r="J327">
            <v>3073596.2109999997</v>
          </cell>
          <cell r="N327">
            <v>5726723.799</v>
          </cell>
        </row>
        <row r="328">
          <cell r="F328">
            <v>2163849.46</v>
          </cell>
          <cell r="J328">
            <v>1247990.477</v>
          </cell>
          <cell r="N328">
            <v>1885714.712</v>
          </cell>
        </row>
        <row r="461">
          <cell r="F461">
            <v>5511670.653</v>
          </cell>
          <cell r="J461">
            <v>1754079.64</v>
          </cell>
          <cell r="N461">
            <v>3652231.372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215000</v>
          </cell>
          <cell r="J655">
            <v>71526.094</v>
          </cell>
          <cell r="N655">
            <v>188777.715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165000</v>
          </cell>
        </row>
        <row r="907">
          <cell r="F907">
            <v>3592479.887</v>
          </cell>
          <cell r="J907">
            <v>2755074.489</v>
          </cell>
          <cell r="N907">
            <v>2958655.283</v>
          </cell>
        </row>
        <row r="1307">
          <cell r="F1307">
            <v>633824.604</v>
          </cell>
        </row>
      </sheetData>
      <sheetData sheetId="10">
        <row r="325">
          <cell r="D325">
            <v>128788000</v>
          </cell>
        </row>
        <row r="327">
          <cell r="F327">
            <v>100796231.98</v>
          </cell>
          <cell r="J327">
            <v>27945154.354</v>
          </cell>
          <cell r="N327">
            <v>58982905.09800001</v>
          </cell>
        </row>
        <row r="328">
          <cell r="F328">
            <v>84958644.324</v>
          </cell>
          <cell r="J328">
            <v>23593175.086</v>
          </cell>
          <cell r="N328">
            <v>51348071.66000001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137052</v>
          </cell>
          <cell r="J583">
            <v>51150</v>
          </cell>
          <cell r="N583">
            <v>111600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15700535.656</v>
          </cell>
          <cell r="J655">
            <v>4300829.268</v>
          </cell>
          <cell r="N655">
            <v>7523233.437999999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374471.549</v>
          </cell>
          <cell r="J906">
            <v>155996.857</v>
          </cell>
          <cell r="N906">
            <v>336199.92</v>
          </cell>
        </row>
        <row r="907">
          <cell r="F907">
            <v>27617296.471</v>
          </cell>
          <cell r="J907">
            <v>22526699.476999998</v>
          </cell>
          <cell r="N907">
            <v>26708281.062</v>
          </cell>
        </row>
        <row r="1307">
          <cell r="F1307">
            <v>0</v>
          </cell>
        </row>
      </sheetData>
      <sheetData sheetId="11">
        <row r="325">
          <cell r="D325">
            <v>3500000</v>
          </cell>
        </row>
        <row r="327">
          <cell r="F327">
            <v>3111754.342</v>
          </cell>
          <cell r="J327">
            <v>1363500.389</v>
          </cell>
          <cell r="N327">
            <v>1803997.6769999997</v>
          </cell>
        </row>
        <row r="328">
          <cell r="F328">
            <v>1850529.975</v>
          </cell>
          <cell r="J328">
            <v>1098597.481</v>
          </cell>
          <cell r="N328">
            <v>1409524.927</v>
          </cell>
        </row>
        <row r="461">
          <cell r="F461">
            <v>1031777.127</v>
          </cell>
          <cell r="J461">
            <v>82760.492</v>
          </cell>
          <cell r="N461">
            <v>176525.512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156523.24</v>
          </cell>
          <cell r="J615">
            <v>136526.416</v>
          </cell>
          <cell r="N615">
            <v>156523.238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72924</v>
          </cell>
          <cell r="J655">
            <v>45616</v>
          </cell>
          <cell r="N655">
            <v>61424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388245.658</v>
          </cell>
          <cell r="J907">
            <v>266116.398</v>
          </cell>
          <cell r="N907">
            <v>382404.753</v>
          </cell>
        </row>
        <row r="1307">
          <cell r="F1307">
            <v>0</v>
          </cell>
        </row>
      </sheetData>
      <sheetData sheetId="12">
        <row r="325">
          <cell r="D325">
            <v>5900000</v>
          </cell>
        </row>
        <row r="327">
          <cell r="F327">
            <v>5900000</v>
          </cell>
          <cell r="J327">
            <v>3586947.3370000003</v>
          </cell>
          <cell r="N327">
            <v>5677116.139</v>
          </cell>
        </row>
        <row r="328">
          <cell r="F328">
            <v>4622931</v>
          </cell>
          <cell r="J328">
            <v>2727706.249</v>
          </cell>
          <cell r="N328">
            <v>4429324.104</v>
          </cell>
        </row>
        <row r="461">
          <cell r="F461">
            <v>689069</v>
          </cell>
          <cell r="J461">
            <v>521361.362</v>
          </cell>
          <cell r="N461">
            <v>689069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588000</v>
          </cell>
          <cell r="J655">
            <v>337879.726</v>
          </cell>
          <cell r="N655">
            <v>558723.035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  <sheetData sheetId="13">
        <row r="325">
          <cell r="D325">
            <v>267524000</v>
          </cell>
        </row>
        <row r="327">
          <cell r="F327">
            <v>157114442.612</v>
          </cell>
          <cell r="J327">
            <v>44393542.018</v>
          </cell>
          <cell r="N327">
            <v>117727344.082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151175105.357</v>
          </cell>
          <cell r="J461">
            <v>42427763.081</v>
          </cell>
          <cell r="N461">
            <v>113233643.854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5939337.255</v>
          </cell>
          <cell r="J640">
            <v>1965778.937</v>
          </cell>
          <cell r="N640">
            <v>4493700.228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14544000</v>
          </cell>
          <cell r="J906">
            <v>2077136.438</v>
          </cell>
          <cell r="N906">
            <v>2494208.828</v>
          </cell>
        </row>
        <row r="907">
          <cell r="F907">
            <v>95865557.38799998</v>
          </cell>
          <cell r="J907">
            <v>64392007.419</v>
          </cell>
          <cell r="N907">
            <v>92657420.20200002</v>
          </cell>
        </row>
        <row r="1307">
          <cell r="F1307">
            <v>3012201.405</v>
          </cell>
        </row>
      </sheetData>
      <sheetData sheetId="14">
        <row r="325">
          <cell r="D325">
            <v>19186000</v>
          </cell>
        </row>
        <row r="327">
          <cell r="F327">
            <v>16070682.475</v>
          </cell>
          <cell r="J327">
            <v>7515796.811</v>
          </cell>
          <cell r="N327">
            <v>13581198.889</v>
          </cell>
        </row>
        <row r="328">
          <cell r="F328">
            <v>13118952.475</v>
          </cell>
          <cell r="J328">
            <v>6057753.982</v>
          </cell>
          <cell r="N328">
            <v>11261812.468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1377168</v>
          </cell>
          <cell r="J583">
            <v>667883.639</v>
          </cell>
          <cell r="N583">
            <v>1168869.615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1574562</v>
          </cell>
          <cell r="J655">
            <v>790159.1900000001</v>
          </cell>
          <cell r="N655">
            <v>1150516.8059999999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143000</v>
          </cell>
          <cell r="N906">
            <v>36436.553</v>
          </cell>
        </row>
        <row r="907">
          <cell r="F907">
            <v>3780000</v>
          </cell>
          <cell r="J907">
            <v>2734379.22</v>
          </cell>
          <cell r="N907">
            <v>2978726.384</v>
          </cell>
        </row>
        <row r="1307">
          <cell r="F1307">
            <v>788322.821</v>
          </cell>
        </row>
      </sheetData>
      <sheetData sheetId="15">
        <row r="325">
          <cell r="D325">
            <v>6654000</v>
          </cell>
        </row>
        <row r="327">
          <cell r="F327">
            <v>5786893.981</v>
          </cell>
          <cell r="J327">
            <v>2126976.214</v>
          </cell>
          <cell r="N327">
            <v>4390172.625</v>
          </cell>
        </row>
        <row r="328">
          <cell r="F328">
            <v>5786893.981</v>
          </cell>
          <cell r="J328">
            <v>2126976.214</v>
          </cell>
          <cell r="N328">
            <v>4390172.625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0</v>
          </cell>
          <cell r="J655">
            <v>0</v>
          </cell>
          <cell r="N655">
            <v>0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896306.125</v>
          </cell>
          <cell r="J907">
            <v>690325.884</v>
          </cell>
          <cell r="N907">
            <v>824727.43</v>
          </cell>
        </row>
        <row r="1307">
          <cell r="F1307">
            <v>71578.695</v>
          </cell>
        </row>
      </sheetData>
      <sheetData sheetId="16">
        <row r="325">
          <cell r="D325">
            <v>23064000</v>
          </cell>
        </row>
        <row r="327">
          <cell r="F327">
            <v>17900000</v>
          </cell>
          <cell r="J327">
            <v>8088716.830999999</v>
          </cell>
          <cell r="N327">
            <v>12593489.265</v>
          </cell>
        </row>
        <row r="328">
          <cell r="F328">
            <v>6652610</v>
          </cell>
          <cell r="J328">
            <v>3461908.2909999997</v>
          </cell>
          <cell r="N328">
            <v>5420540.348999999</v>
          </cell>
        </row>
        <row r="461">
          <cell r="F461">
            <v>0</v>
          </cell>
          <cell r="J461">
            <v>0</v>
          </cell>
          <cell r="N461">
            <v>0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10560238</v>
          </cell>
          <cell r="J615">
            <v>4214930.762</v>
          </cell>
          <cell r="N615">
            <v>6552530.116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687152</v>
          </cell>
          <cell r="J655">
            <v>411877.77800000005</v>
          </cell>
          <cell r="N655">
            <v>620418.8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5163999.999999999</v>
          </cell>
          <cell r="J907">
            <v>3614013.4850000003</v>
          </cell>
          <cell r="N907">
            <v>4685712.26</v>
          </cell>
        </row>
        <row r="1307">
          <cell r="F1307">
            <v>469731.894</v>
          </cell>
        </row>
      </sheetData>
      <sheetData sheetId="17">
        <row r="325">
          <cell r="D325">
            <v>28450000</v>
          </cell>
        </row>
        <row r="327">
          <cell r="F327">
            <v>17207000</v>
          </cell>
          <cell r="J327">
            <v>3072259.378</v>
          </cell>
          <cell r="N327">
            <v>8758191.68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2831000</v>
          </cell>
          <cell r="J461">
            <v>714368.639</v>
          </cell>
          <cell r="N461">
            <v>1467279.6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10726000</v>
          </cell>
          <cell r="J655">
            <v>1037584.194</v>
          </cell>
          <cell r="N655">
            <v>4058113.6459999997</v>
          </cell>
        </row>
        <row r="763">
          <cell r="F763">
            <v>3650000</v>
          </cell>
          <cell r="J763">
            <v>1320306.545</v>
          </cell>
          <cell r="N763">
            <v>3232798.434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285000</v>
          </cell>
          <cell r="J906">
            <v>194376.883</v>
          </cell>
          <cell r="N906">
            <v>194376.883</v>
          </cell>
        </row>
        <row r="907">
          <cell r="F907">
            <v>10958000</v>
          </cell>
          <cell r="J907">
            <v>5809436.414</v>
          </cell>
          <cell r="N907">
            <v>6721496.781</v>
          </cell>
        </row>
        <row r="1307">
          <cell r="F1307">
            <v>4060514.2369999997</v>
          </cell>
        </row>
      </sheetData>
      <sheetData sheetId="18">
        <row r="325">
          <cell r="D325">
            <v>209780000</v>
          </cell>
        </row>
        <row r="327">
          <cell r="F327">
            <v>125450000</v>
          </cell>
          <cell r="J327">
            <v>50506351.337</v>
          </cell>
          <cell r="N327">
            <v>99066100.16499999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122950000</v>
          </cell>
          <cell r="J461">
            <v>49280209.21</v>
          </cell>
          <cell r="N461">
            <v>97017355.866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2500000</v>
          </cell>
          <cell r="J655">
            <v>1226142.127</v>
          </cell>
          <cell r="N655">
            <v>2048744.299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11486000</v>
          </cell>
          <cell r="J906">
            <v>5698983.043</v>
          </cell>
          <cell r="N906">
            <v>5698983.043</v>
          </cell>
        </row>
        <row r="907">
          <cell r="F907">
            <v>72844000</v>
          </cell>
          <cell r="J907">
            <v>34615005.711</v>
          </cell>
          <cell r="N907">
            <v>47563070.118999995</v>
          </cell>
        </row>
        <row r="1307">
          <cell r="F1307">
            <v>25278076.247</v>
          </cell>
        </row>
      </sheetData>
      <sheetData sheetId="19">
        <row r="325">
          <cell r="D325">
            <v>35262000</v>
          </cell>
        </row>
        <row r="327">
          <cell r="F327">
            <v>21017190.718</v>
          </cell>
          <cell r="J327">
            <v>6508067.681</v>
          </cell>
          <cell r="N327">
            <v>13363070.825000001</v>
          </cell>
        </row>
        <row r="328">
          <cell r="F328">
            <v>0</v>
          </cell>
          <cell r="J328">
            <v>0</v>
          </cell>
          <cell r="N328">
            <v>0</v>
          </cell>
        </row>
        <row r="461">
          <cell r="F461">
            <v>18863746.718</v>
          </cell>
          <cell r="J461">
            <v>5744402.898</v>
          </cell>
          <cell r="N461">
            <v>11921066.243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2153444</v>
          </cell>
          <cell r="J655">
            <v>763664.783</v>
          </cell>
          <cell r="N655">
            <v>1442004.582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4102610</v>
          </cell>
          <cell r="J906">
            <v>676116.237</v>
          </cell>
          <cell r="N906">
            <v>2149621.227</v>
          </cell>
        </row>
        <row r="907">
          <cell r="F907">
            <v>10142199.167</v>
          </cell>
          <cell r="J907">
            <v>4840685.669</v>
          </cell>
          <cell r="N907">
            <v>9580749.652999999</v>
          </cell>
        </row>
        <row r="1307">
          <cell r="F1307">
            <v>479073.009</v>
          </cell>
        </row>
      </sheetData>
      <sheetData sheetId="20">
        <row r="325">
          <cell r="D325">
            <v>29110000</v>
          </cell>
        </row>
        <row r="327">
          <cell r="F327">
            <v>29648200</v>
          </cell>
          <cell r="J327">
            <v>9801680.314</v>
          </cell>
          <cell r="N327">
            <v>14830137.604</v>
          </cell>
        </row>
        <row r="328">
          <cell r="F328">
            <v>12338200</v>
          </cell>
          <cell r="J328">
            <v>6824980.596</v>
          </cell>
          <cell r="N328">
            <v>10854680.883000001</v>
          </cell>
        </row>
        <row r="461">
          <cell r="F461">
            <v>16210000</v>
          </cell>
          <cell r="J461">
            <v>2485797.9220000003</v>
          </cell>
          <cell r="N461">
            <v>3185390.872</v>
          </cell>
        </row>
        <row r="583">
          <cell r="F583">
            <v>0</v>
          </cell>
          <cell r="J583">
            <v>0</v>
          </cell>
          <cell r="N583">
            <v>0</v>
          </cell>
        </row>
        <row r="615">
          <cell r="F615">
            <v>0</v>
          </cell>
          <cell r="J615">
            <v>0</v>
          </cell>
          <cell r="N615">
            <v>0</v>
          </cell>
        </row>
        <row r="640">
          <cell r="F640">
            <v>0</v>
          </cell>
          <cell r="J640">
            <v>0</v>
          </cell>
          <cell r="N640">
            <v>0</v>
          </cell>
        </row>
        <row r="655">
          <cell r="F655">
            <v>1100000</v>
          </cell>
          <cell r="J655">
            <v>490901.796</v>
          </cell>
          <cell r="N655">
            <v>790065.8489999999</v>
          </cell>
        </row>
        <row r="763">
          <cell r="F763">
            <v>0</v>
          </cell>
          <cell r="J763">
            <v>0</v>
          </cell>
          <cell r="N763">
            <v>0</v>
          </cell>
        </row>
        <row r="776">
          <cell r="F776">
            <v>0</v>
          </cell>
          <cell r="J776">
            <v>0</v>
          </cell>
          <cell r="N776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  <cell r="J907">
            <v>0</v>
          </cell>
          <cell r="N907">
            <v>0</v>
          </cell>
        </row>
        <row r="1307">
          <cell r="F13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0"/>
  <sheetViews>
    <sheetView workbookViewId="0" topLeftCell="A1">
      <selection activeCell="B16" sqref="B16"/>
    </sheetView>
  </sheetViews>
  <sheetFormatPr defaultColWidth="11.5546875" defaultRowHeight="15"/>
  <cols>
    <col min="1" max="1" width="23.10546875" style="0" customWidth="1"/>
    <col min="2" max="2" width="11.4453125" style="0" customWidth="1"/>
    <col min="3" max="3" width="5.21484375" style="0" customWidth="1"/>
    <col min="4" max="4" width="11.21484375" style="0" customWidth="1"/>
    <col min="5" max="5" width="4.99609375" style="0" customWidth="1"/>
    <col min="6" max="6" width="11.21484375" style="0" customWidth="1"/>
    <col min="7" max="7" width="5.88671875" style="0" bestFit="1" customWidth="1"/>
    <col min="8" max="8" width="11.21484375" style="0" bestFit="1" customWidth="1"/>
    <col min="9" max="9" width="5.21484375" style="0" customWidth="1"/>
    <col min="10" max="10" width="11.4453125" style="0" customWidth="1"/>
    <col min="11" max="11" width="4.5546875" style="0" customWidth="1"/>
    <col min="12" max="12" width="10.21484375" style="0" customWidth="1"/>
    <col min="13" max="13" width="5.88671875" style="0" bestFit="1" customWidth="1"/>
    <col min="14" max="14" width="8.99609375" style="0" customWidth="1"/>
    <col min="15" max="15" width="4.88671875" style="0" customWidth="1"/>
    <col min="16" max="16" width="10.5546875" style="0" customWidth="1"/>
    <col min="17" max="17" width="5.77734375" style="0" bestFit="1" customWidth="1"/>
    <col min="18" max="18" width="11.4453125" style="0" customWidth="1"/>
    <col min="19" max="19" width="5.10546875" style="0" customWidth="1"/>
    <col min="20" max="20" width="10.3359375" style="0" customWidth="1"/>
    <col min="21" max="21" width="5.21484375" style="0" customWidth="1"/>
    <col min="22" max="22" width="10.3359375" style="0" bestFit="1" customWidth="1"/>
    <col min="23" max="23" width="5.77734375" style="0" bestFit="1" customWidth="1"/>
    <col min="24" max="24" width="9.99609375" style="0" customWidth="1"/>
    <col min="25" max="25" width="5.21484375" style="0" customWidth="1"/>
    <col min="26" max="26" width="11.4453125" style="0" customWidth="1"/>
    <col min="27" max="27" width="4.6640625" style="0" customWidth="1"/>
    <col min="28" max="28" width="11.10546875" style="0" customWidth="1"/>
    <col min="29" max="29" width="5.3359375" style="0" customWidth="1"/>
    <col min="30" max="30" width="10.3359375" style="0" bestFit="1" customWidth="1"/>
    <col min="31" max="31" width="5.21484375" style="0" customWidth="1"/>
    <col min="32" max="32" width="12.10546875" style="0" customWidth="1"/>
    <col min="33" max="33" width="5.77734375" style="0" bestFit="1" customWidth="1"/>
    <col min="34" max="34" width="9.5546875" style="0" customWidth="1"/>
    <col min="35" max="35" width="5.5546875" style="0" bestFit="1" customWidth="1"/>
    <col min="36" max="36" width="6.77734375" style="0" bestFit="1" customWidth="1"/>
    <col min="37" max="37" width="5.77734375" style="0" bestFit="1" customWidth="1"/>
    <col min="38" max="38" width="10.3359375" style="0" bestFit="1" customWidth="1"/>
    <col min="39" max="39" width="4.77734375" style="0" customWidth="1"/>
    <col min="40" max="40" width="6.77734375" style="0" bestFit="1" customWidth="1"/>
    <col min="41" max="41" width="4.21484375" style="0" customWidth="1"/>
    <col min="42" max="42" width="12.3359375" style="0" customWidth="1"/>
    <col min="43" max="43" width="12.10546875" style="0" customWidth="1"/>
    <col min="44" max="44" width="5.5546875" style="0" bestFit="1" customWidth="1"/>
    <col min="45" max="45" width="9.6640625" style="0" hidden="1" customWidth="1"/>
    <col min="46" max="46" width="12.3359375" style="0" hidden="1" customWidth="1"/>
    <col min="47" max="47" width="12.3359375" style="0" bestFit="1" customWidth="1"/>
    <col min="48" max="48" width="5.77734375" style="0" bestFit="1" customWidth="1"/>
    <col min="49" max="49" width="12.3359375" style="0" bestFit="1" customWidth="1"/>
    <col min="50" max="50" width="5.77734375" style="0" bestFit="1" customWidth="1"/>
    <col min="51" max="51" width="12.3359375" style="0" bestFit="1" customWidth="1"/>
    <col min="52" max="52" width="5.77734375" style="0" bestFit="1" customWidth="1"/>
  </cols>
  <sheetData>
    <row r="1" ht="15.75" thickBot="1">
      <c r="A1" s="1" t="s">
        <v>0</v>
      </c>
    </row>
    <row r="2" spans="1:52" ht="13.5" customHeight="1" thickBot="1">
      <c r="A2" s="1" t="s">
        <v>1</v>
      </c>
      <c r="B2" s="399" t="s">
        <v>2</v>
      </c>
      <c r="C2" s="400"/>
      <c r="D2" s="400"/>
      <c r="E2" s="400"/>
      <c r="F2" s="400"/>
      <c r="G2" s="400"/>
      <c r="H2" s="400"/>
      <c r="I2" s="401"/>
      <c r="J2" s="402" t="s">
        <v>3</v>
      </c>
      <c r="K2" s="400"/>
      <c r="L2" s="400"/>
      <c r="M2" s="400"/>
      <c r="N2" s="400"/>
      <c r="O2" s="400"/>
      <c r="P2" s="400"/>
      <c r="Q2" s="401"/>
      <c r="R2" s="402" t="s">
        <v>4</v>
      </c>
      <c r="S2" s="400"/>
      <c r="T2" s="400"/>
      <c r="U2" s="400"/>
      <c r="V2" s="400"/>
      <c r="W2" s="400"/>
      <c r="X2" s="400"/>
      <c r="Y2" s="401"/>
      <c r="Z2" s="402" t="s">
        <v>5</v>
      </c>
      <c r="AA2" s="400"/>
      <c r="AB2" s="400"/>
      <c r="AC2" s="400"/>
      <c r="AD2" s="400"/>
      <c r="AE2" s="400"/>
      <c r="AF2" s="400"/>
      <c r="AG2" s="401"/>
      <c r="AH2" s="402" t="s">
        <v>6</v>
      </c>
      <c r="AI2" s="400"/>
      <c r="AJ2" s="400"/>
      <c r="AK2" s="400"/>
      <c r="AL2" s="400"/>
      <c r="AM2" s="400"/>
      <c r="AN2" s="400"/>
      <c r="AO2" s="401"/>
      <c r="AP2" s="403" t="s">
        <v>7</v>
      </c>
      <c r="AQ2" s="404"/>
      <c r="AR2" s="404"/>
      <c r="AS2" s="404"/>
      <c r="AT2" s="404"/>
      <c r="AU2" s="404"/>
      <c r="AV2" s="404"/>
      <c r="AW2" s="404"/>
      <c r="AX2" s="404"/>
      <c r="AY2" s="404"/>
      <c r="AZ2" s="405"/>
    </row>
    <row r="3" spans="1:52" ht="23.25" thickBot="1">
      <c r="A3" s="1" t="s">
        <v>8</v>
      </c>
      <c r="B3" s="406" t="s">
        <v>9</v>
      </c>
      <c r="C3" s="407"/>
      <c r="D3" s="408" t="s">
        <v>10</v>
      </c>
      <c r="E3" s="408"/>
      <c r="F3" s="408"/>
      <c r="G3" s="408"/>
      <c r="H3" s="408"/>
      <c r="I3" s="409"/>
      <c r="J3" s="410" t="s">
        <v>9</v>
      </c>
      <c r="K3" s="407"/>
      <c r="L3" s="408" t="s">
        <v>10</v>
      </c>
      <c r="M3" s="408"/>
      <c r="N3" s="408"/>
      <c r="O3" s="408"/>
      <c r="P3" s="408"/>
      <c r="Q3" s="409"/>
      <c r="R3" s="410" t="s">
        <v>9</v>
      </c>
      <c r="S3" s="407"/>
      <c r="T3" s="408" t="s">
        <v>10</v>
      </c>
      <c r="U3" s="408"/>
      <c r="V3" s="408"/>
      <c r="W3" s="408"/>
      <c r="X3" s="408"/>
      <c r="Y3" s="409"/>
      <c r="Z3" s="410" t="s">
        <v>9</v>
      </c>
      <c r="AA3" s="407"/>
      <c r="AB3" s="408" t="s">
        <v>10</v>
      </c>
      <c r="AC3" s="408"/>
      <c r="AD3" s="408"/>
      <c r="AE3" s="408"/>
      <c r="AF3" s="408"/>
      <c r="AG3" s="409"/>
      <c r="AH3" s="410" t="s">
        <v>9</v>
      </c>
      <c r="AI3" s="407"/>
      <c r="AJ3" s="408" t="s">
        <v>10</v>
      </c>
      <c r="AK3" s="408"/>
      <c r="AL3" s="408"/>
      <c r="AM3" s="408"/>
      <c r="AN3" s="408"/>
      <c r="AO3" s="409"/>
      <c r="AP3" s="411" t="s">
        <v>9</v>
      </c>
      <c r="AQ3" s="412"/>
      <c r="AR3" s="412"/>
      <c r="AS3" s="412"/>
      <c r="AT3" s="413"/>
      <c r="AU3" s="399" t="s">
        <v>10</v>
      </c>
      <c r="AV3" s="400"/>
      <c r="AW3" s="400"/>
      <c r="AX3" s="400"/>
      <c r="AY3" s="400"/>
      <c r="AZ3" s="401"/>
    </row>
    <row r="4" spans="1:52" ht="31.5" customHeight="1" thickBot="1">
      <c r="A4" s="2" t="s">
        <v>11</v>
      </c>
      <c r="B4" s="3" t="s">
        <v>12</v>
      </c>
      <c r="C4" s="4" t="s">
        <v>13</v>
      </c>
      <c r="D4" s="5" t="s">
        <v>14</v>
      </c>
      <c r="E4" s="4" t="s">
        <v>15</v>
      </c>
      <c r="F4" s="6" t="s">
        <v>16</v>
      </c>
      <c r="G4" s="4" t="s">
        <v>15</v>
      </c>
      <c r="H4" s="5" t="s">
        <v>17</v>
      </c>
      <c r="I4" s="7" t="s">
        <v>15</v>
      </c>
      <c r="J4" s="8" t="s">
        <v>12</v>
      </c>
      <c r="K4" s="4" t="s">
        <v>13</v>
      </c>
      <c r="L4" s="5" t="s">
        <v>14</v>
      </c>
      <c r="M4" s="4" t="s">
        <v>15</v>
      </c>
      <c r="N4" s="6" t="s">
        <v>16</v>
      </c>
      <c r="O4" s="4" t="s">
        <v>15</v>
      </c>
      <c r="P4" s="5" t="s">
        <v>17</v>
      </c>
      <c r="Q4" s="7" t="s">
        <v>15</v>
      </c>
      <c r="R4" s="8" t="s">
        <v>12</v>
      </c>
      <c r="S4" s="4" t="s">
        <v>13</v>
      </c>
      <c r="T4" s="5" t="s">
        <v>14</v>
      </c>
      <c r="U4" s="4" t="s">
        <v>15</v>
      </c>
      <c r="V4" s="6" t="s">
        <v>16</v>
      </c>
      <c r="W4" s="4" t="s">
        <v>15</v>
      </c>
      <c r="X4" s="5" t="s">
        <v>17</v>
      </c>
      <c r="Y4" s="7" t="s">
        <v>15</v>
      </c>
      <c r="Z4" s="8" t="s">
        <v>12</v>
      </c>
      <c r="AA4" s="4" t="s">
        <v>13</v>
      </c>
      <c r="AB4" s="5" t="s">
        <v>14</v>
      </c>
      <c r="AC4" s="4" t="s">
        <v>15</v>
      </c>
      <c r="AD4" s="6" t="s">
        <v>16</v>
      </c>
      <c r="AE4" s="4" t="s">
        <v>15</v>
      </c>
      <c r="AF4" s="5" t="s">
        <v>17</v>
      </c>
      <c r="AG4" s="7" t="s">
        <v>15</v>
      </c>
      <c r="AH4" s="8" t="s">
        <v>12</v>
      </c>
      <c r="AI4" s="4" t="s">
        <v>13</v>
      </c>
      <c r="AJ4" s="5" t="s">
        <v>14</v>
      </c>
      <c r="AK4" s="4" t="s">
        <v>15</v>
      </c>
      <c r="AL4" s="6" t="s">
        <v>16</v>
      </c>
      <c r="AM4" s="4" t="s">
        <v>15</v>
      </c>
      <c r="AN4" s="5" t="s">
        <v>17</v>
      </c>
      <c r="AO4" s="7" t="s">
        <v>15</v>
      </c>
      <c r="AP4" s="3" t="s">
        <v>18</v>
      </c>
      <c r="AQ4" s="9" t="s">
        <v>19</v>
      </c>
      <c r="AR4" s="4" t="s">
        <v>13</v>
      </c>
      <c r="AS4" s="10" t="s">
        <v>20</v>
      </c>
      <c r="AT4" s="11" t="s">
        <v>21</v>
      </c>
      <c r="AU4" s="12" t="s">
        <v>14</v>
      </c>
      <c r="AV4" s="4" t="s">
        <v>15</v>
      </c>
      <c r="AW4" s="6" t="s">
        <v>16</v>
      </c>
      <c r="AX4" s="4" t="s">
        <v>15</v>
      </c>
      <c r="AY4" s="5" t="s">
        <v>17</v>
      </c>
      <c r="AZ4" s="7" t="s">
        <v>15</v>
      </c>
    </row>
    <row r="5" spans="1:52" ht="15">
      <c r="A5" s="13" t="s">
        <v>22</v>
      </c>
      <c r="B5" s="14">
        <f>SUM('[8]con'!F327)</f>
        <v>0</v>
      </c>
      <c r="C5" s="15">
        <f>IF(OR(B5=0,B$87=0),0,B5/B$87)*100</f>
        <v>0</v>
      </c>
      <c r="D5" s="16">
        <f>SUM('[8]con'!J327)</f>
        <v>0</v>
      </c>
      <c r="E5" s="15">
        <f>IF(OR(D5=0,B5=0),0,D5/B5)*100</f>
        <v>0</v>
      </c>
      <c r="F5" s="16">
        <f>SUM(H5-D5)</f>
        <v>0</v>
      </c>
      <c r="G5" s="15">
        <f>IF(OR(F5=0,B5=0),0,F5/B5)*100</f>
        <v>0</v>
      </c>
      <c r="H5" s="16">
        <f>SUM('[8]con'!N327)</f>
        <v>0</v>
      </c>
      <c r="I5" s="17">
        <f>IF(OR(H5=0,B5=0),0,H5/B5)*100</f>
        <v>0</v>
      </c>
      <c r="J5" s="14">
        <f>SUM('[8]con'!F776)</f>
        <v>0</v>
      </c>
      <c r="K5" s="15">
        <f>IF(OR(J5=0,J$87=0),0,J5/J$87)*100</f>
        <v>0</v>
      </c>
      <c r="L5" s="16">
        <f>SUM('[8]con'!J776)</f>
        <v>0</v>
      </c>
      <c r="M5" s="15">
        <f>IF(OR(L5=0,J5=0),0,L5/J5)*100</f>
        <v>0</v>
      </c>
      <c r="N5" s="16">
        <f>SUM(P5-L5)</f>
        <v>0</v>
      </c>
      <c r="O5" s="15">
        <f>IF(OR(N5=0,J5=0),0,N5/J5)*100</f>
        <v>0</v>
      </c>
      <c r="P5" s="16">
        <f>SUM('[8]con'!N776)</f>
        <v>0</v>
      </c>
      <c r="Q5" s="17">
        <f>IF(OR(P5=0,J5=0),0,P5/J5)*100</f>
        <v>0</v>
      </c>
      <c r="R5" s="14">
        <f>SUM('[8]con'!F905:F906)</f>
        <v>0</v>
      </c>
      <c r="S5" s="15">
        <f>IF(OR(R5=0,R$87=0),0,R5/R$87)*100</f>
        <v>0</v>
      </c>
      <c r="T5" s="16">
        <f>SUM('[8]con'!J905:J906)</f>
        <v>0</v>
      </c>
      <c r="U5" s="15">
        <f>IF(OR(T5=0,R5=0),0,T5/R5)*100</f>
        <v>0</v>
      </c>
      <c r="V5" s="16">
        <f>SUM(X5-T5)</f>
        <v>0</v>
      </c>
      <c r="W5" s="15">
        <f>IF(OR(V5=0,R5=0),0,V5/R5)*100</f>
        <v>0</v>
      </c>
      <c r="X5" s="16">
        <f>SUM('[8]con'!N905:N906)</f>
        <v>0</v>
      </c>
      <c r="Y5" s="17">
        <f>IF(OR(X5=0,R5=0),0,X5/R5)*100</f>
        <v>0</v>
      </c>
      <c r="Z5" s="14">
        <f>SUM('[8]con'!F907)</f>
        <v>0</v>
      </c>
      <c r="AA5" s="15">
        <f>IF(OR(Z5=0,Z$87=0),0,Z5/Z$87)*100</f>
        <v>0</v>
      </c>
      <c r="AB5" s="16">
        <f>SUM('[8]con'!J907)</f>
        <v>0</v>
      </c>
      <c r="AC5" s="15">
        <f>IF(OR(AB5=0,Z5=0),0,AB5/Z5)*100</f>
        <v>0</v>
      </c>
      <c r="AD5" s="16">
        <f>SUM(AF5-AB5)</f>
        <v>0</v>
      </c>
      <c r="AE5" s="15">
        <f>IF(OR(AD5=0,Z5=0),0,AD5/Z5)*100</f>
        <v>0</v>
      </c>
      <c r="AF5" s="16">
        <f>SUM('[8]con'!N907)</f>
        <v>0</v>
      </c>
      <c r="AG5" s="17">
        <f>IF(OR(AF5=0,Z5=0),0,AF5/Z5)*100</f>
        <v>0</v>
      </c>
      <c r="AH5" s="14">
        <f>SUM('[8]con'!F1307)</f>
        <v>0</v>
      </c>
      <c r="AI5" s="15">
        <f>IF(OR(AH5=0,AH$87=0),0,AH5/AH$87)*100</f>
        <v>0</v>
      </c>
      <c r="AJ5" s="16">
        <f>SUM('[8]con'!J1307)</f>
        <v>0</v>
      </c>
      <c r="AK5" s="15">
        <f>IF(OR(AJ5=0,AH5=0),0,AJ5/AH5)*100</f>
        <v>0</v>
      </c>
      <c r="AL5" s="16">
        <f>SUM(AN5-AJ5)</f>
        <v>0</v>
      </c>
      <c r="AM5" s="15">
        <f>IF(OR(AL5=0,AH5=0),0,AL5/AH5)*100</f>
        <v>0</v>
      </c>
      <c r="AN5" s="16">
        <f>SUM('[8]con'!N1307)</f>
        <v>0</v>
      </c>
      <c r="AO5" s="17">
        <f>IF(OR(AN5=0,AH5=0),0,AN5/AH5)*100</f>
        <v>0</v>
      </c>
      <c r="AP5" s="14">
        <f>SUM('[8]con'!D325)</f>
        <v>0</v>
      </c>
      <c r="AQ5" s="16">
        <f>SUM(B5+J5+R5+Z5)</f>
        <v>0</v>
      </c>
      <c r="AR5" s="18">
        <f>IF(OR(AQ5=0,AQ$87=0),0,AQ5/AQ$87)*100</f>
        <v>0</v>
      </c>
      <c r="AS5" s="14">
        <f>SUM('[1]conc'!$H$320)</f>
        <v>0</v>
      </c>
      <c r="AT5" s="16">
        <f>SUM(AQ5-AS5)</f>
        <v>0</v>
      </c>
      <c r="AU5" s="16">
        <f>SUM(D5+L5+T5+AB5)</f>
        <v>0</v>
      </c>
      <c r="AV5" s="15">
        <f>IF(OR(AU5=0,AQ5=0),0,AU5/AQ5)*100</f>
        <v>0</v>
      </c>
      <c r="AW5" s="16">
        <f>SUM(F5+N5+V5+AD5+AL5)</f>
        <v>0</v>
      </c>
      <c r="AX5" s="15">
        <f>IF(OR(AW5=0,AQ5=0),0,AW5/AQ5)*100</f>
        <v>0</v>
      </c>
      <c r="AY5" s="19">
        <f>SUM(AU5+AW5)</f>
        <v>0</v>
      </c>
      <c r="AZ5" s="17">
        <f>IF(OR(AY5=0,AQ5=0),0,AY5/AQ5)*100</f>
        <v>0</v>
      </c>
    </row>
    <row r="6" spans="1:52" ht="15">
      <c r="A6" s="20" t="s">
        <v>23</v>
      </c>
      <c r="B6" s="21">
        <f>SUM('[8]per'!F327)</f>
        <v>3500000</v>
      </c>
      <c r="C6" s="22">
        <f>IF(OR(B6=0,B$87=0),0,B6/B$87)*100</f>
        <v>0.038925958960605335</v>
      </c>
      <c r="D6" s="23">
        <f>SUM('[8]per'!J327)</f>
        <v>1253325.724</v>
      </c>
      <c r="E6" s="22">
        <f>IF(OR(D6=0,B6=0),0,D6/B6)*100</f>
        <v>35.8093064</v>
      </c>
      <c r="F6" s="23">
        <f>SUM(H6-D6)</f>
        <v>745287.3980000003</v>
      </c>
      <c r="G6" s="22">
        <f>IF(OR(F6=0,B6=0),0,F6/B6)*100</f>
        <v>21.293925657142864</v>
      </c>
      <c r="H6" s="23">
        <f>SUM('[8]per'!N327)</f>
        <v>1998613.1220000002</v>
      </c>
      <c r="I6" s="24">
        <f>IF(OR(H6=0,B6=0),0,H6/B6)*100</f>
        <v>57.10323205714286</v>
      </c>
      <c r="J6" s="21">
        <f>SUM('[8]per'!F776)</f>
        <v>0</v>
      </c>
      <c r="K6" s="22">
        <f>IF(OR(J6=0,J$87=0),0,J6/J$87)*100</f>
        <v>0</v>
      </c>
      <c r="L6" s="23">
        <f>SUM('[8]per'!J776)</f>
        <v>0</v>
      </c>
      <c r="M6" s="22">
        <f>IF(OR(L6=0,J6=0),0,L6/J6)*100</f>
        <v>0</v>
      </c>
      <c r="N6" s="23">
        <f>SUM(P6-L6)</f>
        <v>0</v>
      </c>
      <c r="O6" s="22">
        <f>IF(OR(N6=0,J6=0),0,N6/J6)*100</f>
        <v>0</v>
      </c>
      <c r="P6" s="23">
        <f>SUM('[8]per'!N776)</f>
        <v>0</v>
      </c>
      <c r="Q6" s="24">
        <f>IF(OR(P6=0,J6=0),0,P6/J6)*100</f>
        <v>0</v>
      </c>
      <c r="R6" s="21">
        <f>SUM('[8]per'!F905:F906)</f>
        <v>273000</v>
      </c>
      <c r="S6" s="22">
        <f>IF(OR(R6=0,R$87=0),0,R6/R$87)*100</f>
        <v>0.01900082762844572</v>
      </c>
      <c r="T6" s="23">
        <f>SUM('[8]per'!J905:J906)</f>
        <v>235095.8</v>
      </c>
      <c r="U6" s="22">
        <f>IF(OR(T6=0,R6=0),0,T6/R6)*100</f>
        <v>86.11567765567764</v>
      </c>
      <c r="V6" s="23">
        <f>SUM(X6-T6)</f>
        <v>0</v>
      </c>
      <c r="W6" s="22">
        <f>IF(OR(V6=0,R6=0),0,V6/R6)*100</f>
        <v>0</v>
      </c>
      <c r="X6" s="23">
        <f>SUM('[8]per'!N905:N906)</f>
        <v>235095.8</v>
      </c>
      <c r="Y6" s="24">
        <f>IF(OR(X6=0,R6=0),0,X6/R6)*100</f>
        <v>86.11567765567764</v>
      </c>
      <c r="Z6" s="21">
        <f>SUM('[8]per'!F907)</f>
        <v>576000</v>
      </c>
      <c r="AA6" s="22">
        <f>IF(OR(Z6=0,Z$87=0),0,Z6/Z$87)*100</f>
        <v>0.040481015541625996</v>
      </c>
      <c r="AB6" s="23">
        <f>SUM('[8]per'!J907)</f>
        <v>283475.655</v>
      </c>
      <c r="AC6" s="22">
        <f>IF(OR(AB6=0,Z6=0),0,AB6/Z6)*100</f>
        <v>49.214523437500006</v>
      </c>
      <c r="AD6" s="23">
        <f>SUM(AF6-AB6)</f>
        <v>68981.52799999993</v>
      </c>
      <c r="AE6" s="22">
        <f>IF(OR(AD6=0,Z6=0),0,AD6/Z6)*100</f>
        <v>11.97595972222221</v>
      </c>
      <c r="AF6" s="23">
        <f>SUM('[8]per'!N907)</f>
        <v>352457.18299999996</v>
      </c>
      <c r="AG6" s="24">
        <f>IF(OR(AF6=0,Z6=0),0,AF6/Z6)*100</f>
        <v>61.19048315972222</v>
      </c>
      <c r="AH6" s="21">
        <f>SUM('[8]per'!F1307)</f>
        <v>211542.817</v>
      </c>
      <c r="AI6" s="22">
        <f>IF(OR(AH6=0,AH$87=0),0,AH6/AH$87)*100</f>
        <v>0.08277015277289443</v>
      </c>
      <c r="AJ6" s="23">
        <f>SUM('[8]per'!J1307)</f>
        <v>0</v>
      </c>
      <c r="AK6" s="22">
        <f>IF(OR(AJ6=0,AH6=0),0,AJ6/AH6)*100</f>
        <v>0</v>
      </c>
      <c r="AL6" s="23">
        <f>SUM(AN6-AJ6)</f>
        <v>0</v>
      </c>
      <c r="AM6" s="22">
        <f>IF(OR(AL6=0,AH6=0),0,AL6/AH6)*100</f>
        <v>0</v>
      </c>
      <c r="AN6" s="23">
        <f>SUM('[8]per'!N1307)</f>
        <v>0</v>
      </c>
      <c r="AO6" s="24">
        <f>IF(OR(AN6=0,AH6=0),0,AN6/AH6)*100</f>
        <v>0</v>
      </c>
      <c r="AP6" s="21">
        <f>SUM('[8]per'!D325)</f>
        <v>4349000</v>
      </c>
      <c r="AQ6" s="23">
        <f>SUM(B6+J6+R6+Z6)</f>
        <v>4349000</v>
      </c>
      <c r="AR6" s="25">
        <f>IF(OR(AQ6=0,AQ$87=0),0,AQ6/AQ$87)*100</f>
        <v>0.03303225202245659</v>
      </c>
      <c r="AS6" s="21">
        <f>SUM('[1]pers'!$H$320)</f>
        <v>0</v>
      </c>
      <c r="AT6" s="23">
        <f>SUM(AQ6-AS6)</f>
        <v>4349000</v>
      </c>
      <c r="AU6" s="23">
        <f>SUM(D6+L6+T6+AB6)</f>
        <v>1771897.179</v>
      </c>
      <c r="AV6" s="22">
        <f>IF(OR(AU6=0,AQ6=0),0,AU6/AQ6)*100</f>
        <v>40.74263460565648</v>
      </c>
      <c r="AW6" s="23">
        <f aca="true" t="shared" si="0" ref="AW6:AW27">SUM(F6+N6+V6+AD6+AL6)</f>
        <v>814268.9260000002</v>
      </c>
      <c r="AX6" s="22">
        <f aca="true" t="shared" si="1" ref="AX6:AX27">IF(OR(AW6=0,AQ6=0),0,AW6/AQ6)*100</f>
        <v>18.723130052885725</v>
      </c>
      <c r="AY6" s="26">
        <f aca="true" t="shared" si="2" ref="AY6:AY27">SUM(AU6+AW6)</f>
        <v>2586166.1050000004</v>
      </c>
      <c r="AZ6" s="24">
        <f>IF(OR(AY6=0,AQ6=0),0,AY6/AQ6)*100</f>
        <v>59.465764658542206</v>
      </c>
    </row>
    <row r="7" spans="1:52" ht="15">
      <c r="A7" s="20" t="s">
        <v>24</v>
      </c>
      <c r="B7" s="21">
        <f>SUM('[8]alc'!F327)</f>
        <v>50784303.978</v>
      </c>
      <c r="C7" s="22">
        <f aca="true" t="shared" si="3" ref="C7:C70">IF(OR(B7=0,B$87=0),0,B7/B$87)*100</f>
        <v>0.5648079235687241</v>
      </c>
      <c r="D7" s="23">
        <f>SUM('[8]alc'!J327)</f>
        <v>21509501.334</v>
      </c>
      <c r="E7" s="22">
        <f aca="true" t="shared" si="4" ref="E7:E70">IF(OR(D7=0,B7=0),0,D7/B7)*100</f>
        <v>42.354624655913405</v>
      </c>
      <c r="F7" s="23">
        <f aca="true" t="shared" si="5" ref="F7:F27">SUM(H7-D7)</f>
        <v>12672272.569000006</v>
      </c>
      <c r="G7" s="22">
        <f aca="true" t="shared" si="6" ref="G7:G70">IF(OR(F7=0,B7=0),0,F7/B7)*100</f>
        <v>24.953128380945603</v>
      </c>
      <c r="H7" s="23">
        <f>SUM('[8]alc'!N327)</f>
        <v>34181773.903000005</v>
      </c>
      <c r="I7" s="24">
        <f aca="true" t="shared" si="7" ref="I7:I70">IF(OR(H7=0,B7=0),0,H7/B7)*100</f>
        <v>67.30775303685901</v>
      </c>
      <c r="J7" s="21">
        <f>SUM('[8]alc'!F776)</f>
        <v>0</v>
      </c>
      <c r="K7" s="22">
        <f aca="true" t="shared" si="8" ref="K7:K70">IF(OR(J7=0,J$87=0),0,J7/J$87)*100</f>
        <v>0</v>
      </c>
      <c r="L7" s="23">
        <f>SUM('[8]alc'!J776)</f>
        <v>0</v>
      </c>
      <c r="M7" s="22">
        <f aca="true" t="shared" si="9" ref="M7:M70">IF(OR(L7=0,J7=0),0,L7/J7)*100</f>
        <v>0</v>
      </c>
      <c r="N7" s="23">
        <f aca="true" t="shared" si="10" ref="N7:N27">SUM(P7-L7)</f>
        <v>0</v>
      </c>
      <c r="O7" s="22">
        <f aca="true" t="shared" si="11" ref="O7:O70">IF(OR(N7=0,J7=0),0,N7/J7)*100</f>
        <v>0</v>
      </c>
      <c r="P7" s="23">
        <f>SUM('[8]alc'!N776)</f>
        <v>0</v>
      </c>
      <c r="Q7" s="24">
        <f aca="true" t="shared" si="12" ref="Q7:Q70">IF(OR(P7=0,J7=0),0,P7/J7)*100</f>
        <v>0</v>
      </c>
      <c r="R7" s="21">
        <f>SUM('[8]alc'!F905:F906)</f>
        <v>301899.222</v>
      </c>
      <c r="S7" s="22">
        <f aca="true" t="shared" si="13" ref="S7:S70">IF(OR(R7=0,R$87=0),0,R7/R$87)*100</f>
        <v>0.021012216404336512</v>
      </c>
      <c r="T7" s="23">
        <f>SUM('[8]alc'!J905:J906)</f>
        <v>181844.645</v>
      </c>
      <c r="U7" s="22">
        <f aca="true" t="shared" si="14" ref="U7:U70">IF(OR(T7=0,R7=0),0,T7/R7)*100</f>
        <v>60.23355866746818</v>
      </c>
      <c r="V7" s="23">
        <f aca="true" t="shared" si="15" ref="V7:V27">SUM(X7-T7)</f>
        <v>43680.96000000002</v>
      </c>
      <c r="W7" s="22">
        <f aca="true" t="shared" si="16" ref="W7:W70">IF(OR(V7=0,R7=0),0,V7/R7)*100</f>
        <v>14.468722281106118</v>
      </c>
      <c r="X7" s="23">
        <f>SUM('[8]alc'!N905:N906)</f>
        <v>225525.605</v>
      </c>
      <c r="Y7" s="24">
        <f aca="true" t="shared" si="17" ref="Y7:Y70">IF(OR(X7=0,R7=0),0,X7/R7)*100</f>
        <v>74.7022809485743</v>
      </c>
      <c r="Z7" s="21">
        <f>SUM('[8]alc'!F907)</f>
        <v>9742484.435999999</v>
      </c>
      <c r="AA7" s="22">
        <f aca="true" t="shared" si="18" ref="AA7:AA70">IF(OR(Z7=0,Z$87=0),0,Z7/Z$87)*100</f>
        <v>0.6846973331037592</v>
      </c>
      <c r="AB7" s="23">
        <f>SUM('[8]alc'!J907)</f>
        <v>8366226.519</v>
      </c>
      <c r="AC7" s="22">
        <f aca="true" t="shared" si="19" ref="AC7:AC70">IF(OR(AB7=0,Z7=0),0,AB7/Z7)*100</f>
        <v>85.87364520784338</v>
      </c>
      <c r="AD7" s="23">
        <f aca="true" t="shared" si="20" ref="AD7:AD27">SUM(AF7-AB7)</f>
        <v>1308905.4109999994</v>
      </c>
      <c r="AE7" s="22">
        <f aca="true" t="shared" si="21" ref="AE7:AE70">IF(OR(AD7=0,Z7=0),0,AD7/Z7)*100</f>
        <v>13.435026964614794</v>
      </c>
      <c r="AF7" s="23">
        <f>SUM('[8]alc'!N907)</f>
        <v>9675131.93</v>
      </c>
      <c r="AG7" s="24">
        <f aca="true" t="shared" si="22" ref="AG7:AG70">IF(OR(AF7=0,Z7=0),0,AF7/Z7)*100</f>
        <v>99.30867217245817</v>
      </c>
      <c r="AH7" s="21">
        <f>SUM('[8]alc'!F1307)</f>
        <v>0</v>
      </c>
      <c r="AI7" s="22">
        <f aca="true" t="shared" si="23" ref="AI7:AI70">IF(OR(AH7=0,AH$87=0),0,AH7/AH$87)*100</f>
        <v>0</v>
      </c>
      <c r="AJ7" s="23">
        <f>SUM('[8]alc'!J1307)</f>
        <v>0</v>
      </c>
      <c r="AK7" s="22">
        <f aca="true" t="shared" si="24" ref="AK7:AK70">IF(OR(AJ7=0,AH7=0),0,AJ7/AH7)*100</f>
        <v>0</v>
      </c>
      <c r="AL7" s="23">
        <f aca="true" t="shared" si="25" ref="AL7:AL27">SUM(AN7-AJ7)</f>
        <v>0</v>
      </c>
      <c r="AM7" s="22">
        <f aca="true" t="shared" si="26" ref="AM7:AM70">IF(OR(AL7=0,AH7=0),0,AL7/AH7)*100</f>
        <v>0</v>
      </c>
      <c r="AN7" s="23">
        <f>SUM('[8]alc'!N1307)</f>
        <v>0</v>
      </c>
      <c r="AO7" s="24">
        <f aca="true" t="shared" si="27" ref="AO7:AO70">IF(OR(AN7=0,AH7=0),0,AN7/AH7)*100</f>
        <v>0</v>
      </c>
      <c r="AP7" s="21">
        <f>SUM('[8]alc'!D325)</f>
        <v>60786000</v>
      </c>
      <c r="AQ7" s="23">
        <f>SUM(B7+J7+R7+Z7)</f>
        <v>60828687.636</v>
      </c>
      <c r="AR7" s="25">
        <f aca="true" t="shared" si="28" ref="AR7:AR70">IF(OR(AQ7=0,AQ$87=0),0,AQ7/AQ$87)*100</f>
        <v>0.46201621986379426</v>
      </c>
      <c r="AS7" s="21">
        <f>SUM('[1]gral'!$H$320)</f>
        <v>0</v>
      </c>
      <c r="AT7" s="23">
        <f>SUM(AQ7-AS7)</f>
        <v>60828687.636</v>
      </c>
      <c r="AU7" s="23">
        <f>SUM(D7+L7+T7+AB7)</f>
        <v>30057572.498</v>
      </c>
      <c r="AV7" s="22">
        <f>IF(OR(AU7=0,AQ7=0),0,AU7/AQ7)*100</f>
        <v>49.413481806257394</v>
      </c>
      <c r="AW7" s="23">
        <f t="shared" si="0"/>
        <v>14024858.940000005</v>
      </c>
      <c r="AX7" s="22">
        <f t="shared" si="1"/>
        <v>23.056323397810292</v>
      </c>
      <c r="AY7" s="26">
        <f t="shared" si="2"/>
        <v>44082431.43800001</v>
      </c>
      <c r="AZ7" s="24">
        <f aca="true" t="shared" si="29" ref="AZ7:AZ27">IF(OR(AY7=0,AQ7=0),0,AY7/AQ7)*100</f>
        <v>72.4698052040677</v>
      </c>
    </row>
    <row r="8" spans="1:52" ht="15">
      <c r="A8" s="20" t="s">
        <v>25</v>
      </c>
      <c r="B8" s="21">
        <f>SUM('[8]vee'!F327)</f>
        <v>1989756.96</v>
      </c>
      <c r="C8" s="22">
        <f t="shared" si="3"/>
        <v>0.022129485076153952</v>
      </c>
      <c r="D8" s="23">
        <f>SUM('[8]vee'!J327)</f>
        <v>1401219.581</v>
      </c>
      <c r="E8" s="22">
        <f t="shared" si="4"/>
        <v>70.42164491285409</v>
      </c>
      <c r="F8" s="23">
        <f t="shared" si="5"/>
        <v>326911.97400000016</v>
      </c>
      <c r="G8" s="22">
        <f t="shared" si="6"/>
        <v>16.429743962297795</v>
      </c>
      <c r="H8" s="23">
        <f>SUM('[8]vee'!N327)</f>
        <v>1728131.5550000002</v>
      </c>
      <c r="I8" s="24">
        <f t="shared" si="7"/>
        <v>86.85138887515188</v>
      </c>
      <c r="J8" s="21">
        <f>SUM('[8]vee'!F776)</f>
        <v>0</v>
      </c>
      <c r="K8" s="22">
        <f t="shared" si="8"/>
        <v>0</v>
      </c>
      <c r="L8" s="23">
        <f>SUM('[8]vee'!J776)</f>
        <v>0</v>
      </c>
      <c r="M8" s="22">
        <f t="shared" si="9"/>
        <v>0</v>
      </c>
      <c r="N8" s="23">
        <f t="shared" si="10"/>
        <v>0</v>
      </c>
      <c r="O8" s="22">
        <f t="shared" si="11"/>
        <v>0</v>
      </c>
      <c r="P8" s="23">
        <f>SUM('[8]vee'!N776)</f>
        <v>0</v>
      </c>
      <c r="Q8" s="24">
        <f t="shared" si="12"/>
        <v>0</v>
      </c>
      <c r="R8" s="21">
        <f>SUM('[8]vee'!F905:F906)</f>
        <v>0</v>
      </c>
      <c r="S8" s="22">
        <f t="shared" si="13"/>
        <v>0</v>
      </c>
      <c r="T8" s="23">
        <f>SUM('[8]vee'!J905:J906)</f>
        <v>0</v>
      </c>
      <c r="U8" s="22">
        <f t="shared" si="14"/>
        <v>0</v>
      </c>
      <c r="V8" s="23">
        <f t="shared" si="15"/>
        <v>0</v>
      </c>
      <c r="W8" s="22">
        <f t="shared" si="16"/>
        <v>0</v>
      </c>
      <c r="X8" s="23">
        <f>SUM('[8]vee'!N905:N906)</f>
        <v>0</v>
      </c>
      <c r="Y8" s="24">
        <f t="shared" si="17"/>
        <v>0</v>
      </c>
      <c r="Z8" s="21">
        <f>SUM('[8]vee'!F907)</f>
        <v>20243.04</v>
      </c>
      <c r="AA8" s="22">
        <f t="shared" si="18"/>
        <v>0.0014226715570308278</v>
      </c>
      <c r="AB8" s="23">
        <f>SUM('[8]vee'!J907)</f>
        <v>20243.04</v>
      </c>
      <c r="AC8" s="22">
        <f t="shared" si="19"/>
        <v>100</v>
      </c>
      <c r="AD8" s="23">
        <f t="shared" si="20"/>
        <v>0</v>
      </c>
      <c r="AE8" s="22">
        <f t="shared" si="21"/>
        <v>0</v>
      </c>
      <c r="AF8" s="23">
        <f>SUM('[8]vee'!N907)</f>
        <v>20243.04</v>
      </c>
      <c r="AG8" s="24">
        <f t="shared" si="22"/>
        <v>100</v>
      </c>
      <c r="AH8" s="21">
        <f>SUM('[8]vee'!F1307)</f>
        <v>0</v>
      </c>
      <c r="AI8" s="22">
        <f t="shared" si="23"/>
        <v>0</v>
      </c>
      <c r="AJ8" s="23">
        <f>SUM('[8]vee'!J1307)</f>
        <v>0</v>
      </c>
      <c r="AK8" s="22">
        <f t="shared" si="24"/>
        <v>0</v>
      </c>
      <c r="AL8" s="23">
        <f t="shared" si="25"/>
        <v>0</v>
      </c>
      <c r="AM8" s="22">
        <f t="shared" si="26"/>
        <v>0</v>
      </c>
      <c r="AN8" s="23">
        <f>SUM('[8]vee'!N1307)</f>
        <v>0</v>
      </c>
      <c r="AO8" s="24">
        <f t="shared" si="27"/>
        <v>0</v>
      </c>
      <c r="AP8" s="21">
        <f>SUM('[8]vee'!D325)</f>
        <v>2010000</v>
      </c>
      <c r="AQ8" s="23">
        <f>SUM(B8+J8+R8+Z8)</f>
        <v>2010000</v>
      </c>
      <c r="AR8" s="25">
        <f t="shared" si="28"/>
        <v>0.015266688104193552</v>
      </c>
      <c r="AS8" s="21">
        <f>SUM('[1]veed'!$H$320)</f>
        <v>0</v>
      </c>
      <c r="AT8" s="23">
        <f>SUM(AQ8-AS8)</f>
        <v>2010000</v>
      </c>
      <c r="AU8" s="23">
        <f>SUM(D8+L8+T8+AB8)</f>
        <v>1421462.621</v>
      </c>
      <c r="AV8" s="22">
        <f>IF(OR(AU8=0,AQ8=0),0,AU8/AQ8)*100</f>
        <v>70.71953338308458</v>
      </c>
      <c r="AW8" s="23">
        <f t="shared" si="0"/>
        <v>326911.97400000016</v>
      </c>
      <c r="AX8" s="22">
        <f t="shared" si="1"/>
        <v>16.264277313432842</v>
      </c>
      <c r="AY8" s="26">
        <f t="shared" si="2"/>
        <v>1748374.5950000002</v>
      </c>
      <c r="AZ8" s="24">
        <f t="shared" si="29"/>
        <v>86.98381069651742</v>
      </c>
    </row>
    <row r="9" spans="1:52" ht="15">
      <c r="A9" s="20" t="s">
        <v>26</v>
      </c>
      <c r="B9" s="21">
        <f>SUM('[8]gob'!F327)</f>
        <v>58505868.762</v>
      </c>
      <c r="C9" s="22">
        <f t="shared" si="3"/>
        <v>0.6506848703954783</v>
      </c>
      <c r="D9" s="23">
        <f>SUM('[8]gob'!J327)</f>
        <v>21372538.678999998</v>
      </c>
      <c r="E9" s="22">
        <f t="shared" si="4"/>
        <v>36.53058937718334</v>
      </c>
      <c r="F9" s="23">
        <f t="shared" si="5"/>
        <v>26589084.464</v>
      </c>
      <c r="G9" s="22">
        <f t="shared" si="6"/>
        <v>45.446867171844836</v>
      </c>
      <c r="H9" s="23">
        <f>SUM('[8]gob'!N327)</f>
        <v>47961623.143</v>
      </c>
      <c r="I9" s="24">
        <f t="shared" si="7"/>
        <v>81.97745654902818</v>
      </c>
      <c r="J9" s="21">
        <f>SUM('[8]gob'!F776)</f>
        <v>0</v>
      </c>
      <c r="K9" s="22">
        <f t="shared" si="8"/>
        <v>0</v>
      </c>
      <c r="L9" s="23">
        <f>SUM('[8]gob'!J776)</f>
        <v>0</v>
      </c>
      <c r="M9" s="22">
        <f t="shared" si="9"/>
        <v>0</v>
      </c>
      <c r="N9" s="23">
        <f t="shared" si="10"/>
        <v>0</v>
      </c>
      <c r="O9" s="22">
        <f t="shared" si="11"/>
        <v>0</v>
      </c>
      <c r="P9" s="23">
        <f>SUM('[8]gob'!N776)</f>
        <v>0</v>
      </c>
      <c r="Q9" s="24">
        <f t="shared" si="12"/>
        <v>0</v>
      </c>
      <c r="R9" s="21">
        <f>SUM('[8]gob'!F905:F906)</f>
        <v>2110000</v>
      </c>
      <c r="S9" s="22">
        <f t="shared" si="13"/>
        <v>0.1468562135385365</v>
      </c>
      <c r="T9" s="23">
        <f>SUM('[8]gob'!J905:J906)</f>
        <v>8706.467</v>
      </c>
      <c r="U9" s="22">
        <f t="shared" si="14"/>
        <v>0.41262876777251184</v>
      </c>
      <c r="V9" s="23">
        <f t="shared" si="15"/>
        <v>4476.949999999999</v>
      </c>
      <c r="W9" s="22">
        <f t="shared" si="16"/>
        <v>0.21217772511848337</v>
      </c>
      <c r="X9" s="23">
        <f>SUM('[8]gob'!N905:N906)</f>
        <v>13183.417</v>
      </c>
      <c r="Y9" s="24">
        <f t="shared" si="17"/>
        <v>0.6248064928909952</v>
      </c>
      <c r="Z9" s="21">
        <f>SUM('[8]gob'!F907)</f>
        <v>13834000</v>
      </c>
      <c r="AA9" s="22">
        <f t="shared" si="18"/>
        <v>0.9722471684077327</v>
      </c>
      <c r="AB9" s="23">
        <f>SUM('[8]gob'!J907)</f>
        <v>9683690.78</v>
      </c>
      <c r="AC9" s="22">
        <f t="shared" si="19"/>
        <v>69.99921049587971</v>
      </c>
      <c r="AD9" s="23">
        <f t="shared" si="20"/>
        <v>4031644.3210000005</v>
      </c>
      <c r="AE9" s="22">
        <f t="shared" si="21"/>
        <v>29.143012295792975</v>
      </c>
      <c r="AF9" s="23">
        <f>SUM('[8]gob'!N907)</f>
        <v>13715335.101</v>
      </c>
      <c r="AG9" s="24">
        <f t="shared" si="22"/>
        <v>99.14222279167268</v>
      </c>
      <c r="AH9" s="21">
        <f>SUM('[8]gob'!F1307)</f>
        <v>26275.830000000075</v>
      </c>
      <c r="AI9" s="22">
        <f t="shared" si="23"/>
        <v>0.010280918511804675</v>
      </c>
      <c r="AJ9" s="23">
        <f>SUM('[8]gob'!J1307)</f>
        <v>0</v>
      </c>
      <c r="AK9" s="22">
        <f t="shared" si="24"/>
        <v>0</v>
      </c>
      <c r="AL9" s="23">
        <f t="shared" si="25"/>
        <v>0</v>
      </c>
      <c r="AM9" s="22">
        <f t="shared" si="26"/>
        <v>0</v>
      </c>
      <c r="AN9" s="23">
        <f>SUM('[8]gob'!N1307)</f>
        <v>0</v>
      </c>
      <c r="AO9" s="24">
        <f t="shared" si="27"/>
        <v>0</v>
      </c>
      <c r="AP9" s="21">
        <f>SUM('[8]gob'!D325)</f>
        <v>74085000</v>
      </c>
      <c r="AQ9" s="23">
        <f>SUM(B9+J9+R9+Z9)</f>
        <v>74449868.762</v>
      </c>
      <c r="AR9" s="25">
        <f t="shared" si="28"/>
        <v>0.5654740924316399</v>
      </c>
      <c r="AS9" s="21">
        <f>SUM('[1]gobi'!$H$320)</f>
        <v>0</v>
      </c>
      <c r="AT9" s="23">
        <f>SUM(AQ9-AS9)</f>
        <v>74449868.762</v>
      </c>
      <c r="AU9" s="23">
        <f>SUM(D9+L9+T9+AB9)</f>
        <v>31064935.926</v>
      </c>
      <c r="AV9" s="22">
        <f>IF(OR(AU9=0,AQ9=0),0,AU9/AQ9)*100</f>
        <v>41.72597808776242</v>
      </c>
      <c r="AW9" s="23">
        <f t="shared" si="0"/>
        <v>30625205.735</v>
      </c>
      <c r="AX9" s="22">
        <f t="shared" si="1"/>
        <v>41.1353387779663</v>
      </c>
      <c r="AY9" s="26">
        <f t="shared" si="2"/>
        <v>61690141.661</v>
      </c>
      <c r="AZ9" s="24">
        <f t="shared" si="29"/>
        <v>82.86131686572872</v>
      </c>
    </row>
    <row r="10" spans="1:52" ht="15">
      <c r="A10" s="20" t="s">
        <v>27</v>
      </c>
      <c r="B10" s="21">
        <f>SUM(B11:B14)</f>
        <v>47150798.915</v>
      </c>
      <c r="C10" s="22">
        <f t="shared" si="3"/>
        <v>0.5243971610071556</v>
      </c>
      <c r="D10" s="23">
        <f>SUM(D11:D14)</f>
        <v>11806632.421</v>
      </c>
      <c r="E10" s="22">
        <f t="shared" si="4"/>
        <v>25.040153491957014</v>
      </c>
      <c r="F10" s="23">
        <f t="shared" si="5"/>
        <v>19783984.566</v>
      </c>
      <c r="G10" s="22">
        <f t="shared" si="6"/>
        <v>41.95895938405013</v>
      </c>
      <c r="H10" s="23">
        <f>SUM(H11:H14)</f>
        <v>31590616.987</v>
      </c>
      <c r="I10" s="24">
        <f t="shared" si="7"/>
        <v>66.99911287600713</v>
      </c>
      <c r="J10" s="21">
        <f>SUM(J11:J14)</f>
        <v>1221701735</v>
      </c>
      <c r="K10" s="22">
        <f t="shared" si="8"/>
        <v>92.91761304604847</v>
      </c>
      <c r="L10" s="23">
        <f>SUM(L11:L14)</f>
        <v>330286718.47700006</v>
      </c>
      <c r="M10" s="22">
        <f t="shared" si="9"/>
        <v>27.034971713206257</v>
      </c>
      <c r="N10" s="23">
        <f t="shared" si="10"/>
        <v>0</v>
      </c>
      <c r="O10" s="22">
        <f t="shared" si="11"/>
        <v>0</v>
      </c>
      <c r="P10" s="23">
        <f>SUM(P11:P14)</f>
        <v>330286718.47700006</v>
      </c>
      <c r="Q10" s="24">
        <f t="shared" si="12"/>
        <v>27.034971713206257</v>
      </c>
      <c r="R10" s="21">
        <f>SUM(R11:R14)</f>
        <v>315736201.085</v>
      </c>
      <c r="S10" s="22">
        <f t="shared" si="13"/>
        <v>21.97527154899766</v>
      </c>
      <c r="T10" s="23">
        <f>SUM(T11:T14)</f>
        <v>0</v>
      </c>
      <c r="U10" s="22">
        <f t="shared" si="14"/>
        <v>0</v>
      </c>
      <c r="V10" s="23">
        <f t="shared" si="15"/>
        <v>0</v>
      </c>
      <c r="W10" s="22">
        <f t="shared" si="16"/>
        <v>0</v>
      </c>
      <c r="X10" s="23">
        <f>SUM(X11:X14)</f>
        <v>0</v>
      </c>
      <c r="Y10" s="24">
        <f t="shared" si="17"/>
        <v>0</v>
      </c>
      <c r="Z10" s="21">
        <f>SUM(Z11:Z14)</f>
        <v>23616999.999</v>
      </c>
      <c r="AA10" s="22">
        <f t="shared" si="18"/>
        <v>1.6597919166772575</v>
      </c>
      <c r="AB10" s="23">
        <f>SUM(AB11:AB14)</f>
        <v>16611286.735000001</v>
      </c>
      <c r="AC10" s="22">
        <f t="shared" si="19"/>
        <v>70.33614233689022</v>
      </c>
      <c r="AD10" s="23">
        <f t="shared" si="20"/>
        <v>3186831.8890000004</v>
      </c>
      <c r="AE10" s="22">
        <f t="shared" si="21"/>
        <v>13.493804840305451</v>
      </c>
      <c r="AF10" s="23">
        <f>SUM(AF11:AF14)</f>
        <v>19798118.624</v>
      </c>
      <c r="AG10" s="24">
        <f t="shared" si="22"/>
        <v>83.82994717719566</v>
      </c>
      <c r="AH10" s="21">
        <f>SUM(AH11:AH14)</f>
        <v>3749955.967</v>
      </c>
      <c r="AI10" s="22">
        <f t="shared" si="23"/>
        <v>1.4672416330742966</v>
      </c>
      <c r="AJ10" s="23">
        <f>SUM(AJ11:AJ14)</f>
        <v>0</v>
      </c>
      <c r="AK10" s="22">
        <f t="shared" si="24"/>
        <v>0</v>
      </c>
      <c r="AL10" s="23">
        <f t="shared" si="25"/>
        <v>0</v>
      </c>
      <c r="AM10" s="22">
        <f t="shared" si="26"/>
        <v>0</v>
      </c>
      <c r="AN10" s="23">
        <f>SUM(AN11:AN14)</f>
        <v>0</v>
      </c>
      <c r="AO10" s="24">
        <f t="shared" si="27"/>
        <v>0</v>
      </c>
      <c r="AP10" s="21">
        <f>SUM(AP11:AP14)</f>
        <v>1608205734.999</v>
      </c>
      <c r="AQ10" s="23">
        <f>SUM(AQ11:AQ14)</f>
        <v>1608205734.999</v>
      </c>
      <c r="AR10" s="25">
        <f t="shared" si="28"/>
        <v>12.214913116221433</v>
      </c>
      <c r="AS10" s="21">
        <f>SUM(AS11:AS14)</f>
        <v>0</v>
      </c>
      <c r="AT10" s="23">
        <f>SUM(AT11:AT14)</f>
        <v>1608205734.999</v>
      </c>
      <c r="AU10" s="23">
        <f>SUM(AU11:AU14)</f>
        <v>358704637.633</v>
      </c>
      <c r="AV10" s="22">
        <f aca="true" t="shared" si="30" ref="AV10:AV73">IF(OR(AU10=0,AQ10=0),0,AU10/AQ10)*100</f>
        <v>22.304648579879803</v>
      </c>
      <c r="AW10" s="23">
        <f t="shared" si="0"/>
        <v>22970816.455</v>
      </c>
      <c r="AX10" s="22">
        <f t="shared" si="1"/>
        <v>1.428350611808649</v>
      </c>
      <c r="AY10" s="26">
        <f t="shared" si="2"/>
        <v>381675454.088</v>
      </c>
      <c r="AZ10" s="24">
        <f t="shared" si="29"/>
        <v>23.73299919168845</v>
      </c>
    </row>
    <row r="11" spans="1:52" ht="15">
      <c r="A11" s="20" t="s">
        <v>28</v>
      </c>
      <c r="B11" s="21">
        <f>SUM('[8]cor'!F327)</f>
        <v>43150798.915</v>
      </c>
      <c r="C11" s="22">
        <f t="shared" si="3"/>
        <v>0.47991035076646377</v>
      </c>
      <c r="D11" s="23">
        <f>SUM('[8]cor'!J327)</f>
        <v>11775688.261</v>
      </c>
      <c r="E11" s="22">
        <f t="shared" si="4"/>
        <v>27.289618169517965</v>
      </c>
      <c r="F11" s="23">
        <f t="shared" si="5"/>
        <v>19387781.526</v>
      </c>
      <c r="G11" s="22">
        <f t="shared" si="6"/>
        <v>44.93029564572084</v>
      </c>
      <c r="H11" s="23">
        <f>SUM('[8]cor'!N327)</f>
        <v>31163469.787</v>
      </c>
      <c r="I11" s="24">
        <f t="shared" si="7"/>
        <v>72.2199138152388</v>
      </c>
      <c r="J11" s="21">
        <f>SUM('[8]cor'!F776)</f>
        <v>0</v>
      </c>
      <c r="K11" s="22">
        <f t="shared" si="8"/>
        <v>0</v>
      </c>
      <c r="L11" s="23">
        <f>SUM('[8]cor'!J776)</f>
        <v>0</v>
      </c>
      <c r="M11" s="22">
        <f t="shared" si="9"/>
        <v>0</v>
      </c>
      <c r="N11" s="23">
        <f t="shared" si="10"/>
        <v>0</v>
      </c>
      <c r="O11" s="22">
        <f t="shared" si="11"/>
        <v>0</v>
      </c>
      <c r="P11" s="23">
        <f>SUM('[8]cor'!N776)</f>
        <v>0</v>
      </c>
      <c r="Q11" s="24">
        <f t="shared" si="12"/>
        <v>0</v>
      </c>
      <c r="R11" s="21">
        <f>SUM('[8]cor'!F905:F906)</f>
        <v>27201.085</v>
      </c>
      <c r="S11" s="22">
        <f t="shared" si="13"/>
        <v>0.0018931982688340677</v>
      </c>
      <c r="T11" s="23">
        <f>SUM('[8]cor'!J905:J906)</f>
        <v>0</v>
      </c>
      <c r="U11" s="22">
        <f t="shared" si="14"/>
        <v>0</v>
      </c>
      <c r="V11" s="23">
        <f t="shared" si="15"/>
        <v>0</v>
      </c>
      <c r="W11" s="22">
        <f t="shared" si="16"/>
        <v>0</v>
      </c>
      <c r="X11" s="23">
        <f>SUM('[8]cor'!N905:N906)</f>
        <v>0</v>
      </c>
      <c r="Y11" s="24">
        <f t="shared" si="17"/>
        <v>0</v>
      </c>
      <c r="Z11" s="21">
        <f>SUM('[8]cor'!F907)</f>
        <v>20593999.999</v>
      </c>
      <c r="AA11" s="22">
        <f t="shared" si="18"/>
        <v>1.4473368646245917</v>
      </c>
      <c r="AB11" s="23">
        <f>SUM('[8]cor'!J907)</f>
        <v>14761918.703000002</v>
      </c>
      <c r="AC11" s="22">
        <f t="shared" si="19"/>
        <v>71.6806773998097</v>
      </c>
      <c r="AD11" s="23">
        <f t="shared" si="20"/>
        <v>2601355.1790000014</v>
      </c>
      <c r="AE11" s="22">
        <f t="shared" si="21"/>
        <v>12.631616874460121</v>
      </c>
      <c r="AF11" s="23">
        <f>SUM('[8]cor'!N907)</f>
        <v>17363273.882000003</v>
      </c>
      <c r="AG11" s="24">
        <f t="shared" si="22"/>
        <v>84.3122942742698</v>
      </c>
      <c r="AH11" s="21">
        <f>SUM('[8]cor'!F1307)</f>
        <v>3162065.179</v>
      </c>
      <c r="AI11" s="22">
        <f t="shared" si="23"/>
        <v>1.2372181748136584</v>
      </c>
      <c r="AJ11" s="23">
        <f>SUM('[8]cor'!J1307)</f>
        <v>0</v>
      </c>
      <c r="AK11" s="22">
        <f t="shared" si="24"/>
        <v>0</v>
      </c>
      <c r="AL11" s="23">
        <f t="shared" si="25"/>
        <v>0</v>
      </c>
      <c r="AM11" s="22">
        <f t="shared" si="26"/>
        <v>0</v>
      </c>
      <c r="AN11" s="23">
        <f>SUM('[8]cor'!N1307)</f>
        <v>0</v>
      </c>
      <c r="AO11" s="24">
        <f t="shared" si="27"/>
        <v>0</v>
      </c>
      <c r="AP11" s="21">
        <f>SUM('[8]cor'!D325)</f>
        <v>63771999.999</v>
      </c>
      <c r="AQ11" s="23">
        <f aca="true" t="shared" si="31" ref="AQ11:AQ27">SUM(B11+J11+R11+Z11)</f>
        <v>63771999.999</v>
      </c>
      <c r="AR11" s="25">
        <f t="shared" si="28"/>
        <v>0.48437175809222116</v>
      </c>
      <c r="AS11" s="21">
        <f>SUM('[1]corp'!$H$320)</f>
        <v>0</v>
      </c>
      <c r="AT11" s="23">
        <f aca="true" t="shared" si="32" ref="AT11:AT27">SUM(AQ11-AS11)</f>
        <v>63771999.999</v>
      </c>
      <c r="AU11" s="23">
        <f aca="true" t="shared" si="33" ref="AU11:AU27">SUM(D11+L11+T11+AB11)</f>
        <v>26537606.964</v>
      </c>
      <c r="AV11" s="22">
        <f t="shared" si="30"/>
        <v>41.61325811393109</v>
      </c>
      <c r="AW11" s="23">
        <f t="shared" si="0"/>
        <v>21989136.705000002</v>
      </c>
      <c r="AX11" s="22">
        <f t="shared" si="1"/>
        <v>34.48086418074517</v>
      </c>
      <c r="AY11" s="26">
        <f t="shared" si="2"/>
        <v>48526743.669</v>
      </c>
      <c r="AZ11" s="24">
        <f t="shared" si="29"/>
        <v>76.09412229467625</v>
      </c>
    </row>
    <row r="12" spans="1:52" ht="15">
      <c r="A12" s="20" t="s">
        <v>29</v>
      </c>
      <c r="B12" s="21">
        <f>SUM('[8]ppto'!F327)</f>
        <v>0</v>
      </c>
      <c r="C12" s="22">
        <f t="shared" si="3"/>
        <v>0</v>
      </c>
      <c r="D12" s="23">
        <f>SUM('[8]ppto'!J327)</f>
        <v>0</v>
      </c>
      <c r="E12" s="22">
        <f t="shared" si="4"/>
        <v>0</v>
      </c>
      <c r="F12" s="23">
        <f t="shared" si="5"/>
        <v>0</v>
      </c>
      <c r="G12" s="22">
        <f t="shared" si="6"/>
        <v>0</v>
      </c>
      <c r="H12" s="23">
        <f>SUM('[8]ppto'!N327)</f>
        <v>0</v>
      </c>
      <c r="I12" s="24">
        <f t="shared" si="7"/>
        <v>0</v>
      </c>
      <c r="J12" s="21">
        <f>SUM('[8]ppto'!F776)</f>
        <v>1221701735</v>
      </c>
      <c r="K12" s="22">
        <f t="shared" si="8"/>
        <v>92.91761304604847</v>
      </c>
      <c r="L12" s="23">
        <f>SUM('[8]ppto'!J776)</f>
        <v>330286718.47700006</v>
      </c>
      <c r="M12" s="22">
        <f t="shared" si="9"/>
        <v>27.034971713206257</v>
      </c>
      <c r="N12" s="23">
        <f t="shared" si="10"/>
        <v>0</v>
      </c>
      <c r="O12" s="22">
        <f t="shared" si="11"/>
        <v>0</v>
      </c>
      <c r="P12" s="23">
        <f>SUM('[8]ppto'!N776)</f>
        <v>330286718.47700006</v>
      </c>
      <c r="Q12" s="24">
        <f t="shared" si="12"/>
        <v>27.034971713206257</v>
      </c>
      <c r="R12" s="21">
        <f>SUM('[8]ppto'!F905:F906)</f>
        <v>315709000</v>
      </c>
      <c r="S12" s="22">
        <f t="shared" si="13"/>
        <v>21.97337835072883</v>
      </c>
      <c r="T12" s="23">
        <f>SUM('[8]ppto'!J905:J906)</f>
        <v>0</v>
      </c>
      <c r="U12" s="22">
        <f t="shared" si="14"/>
        <v>0</v>
      </c>
      <c r="V12" s="23">
        <f t="shared" si="15"/>
        <v>0</v>
      </c>
      <c r="W12" s="22">
        <f t="shared" si="16"/>
        <v>0</v>
      </c>
      <c r="X12" s="23">
        <f>SUM('[8]ppto'!N905:N906)</f>
        <v>0</v>
      </c>
      <c r="Y12" s="24">
        <f t="shared" si="17"/>
        <v>0</v>
      </c>
      <c r="Z12" s="21">
        <f>SUM('[8]ppto'!F907)</f>
        <v>0</v>
      </c>
      <c r="AA12" s="22">
        <f t="shared" si="18"/>
        <v>0</v>
      </c>
      <c r="AB12" s="23">
        <f>SUM('[8]ppto'!J907)</f>
        <v>0</v>
      </c>
      <c r="AC12" s="22">
        <f t="shared" si="19"/>
        <v>0</v>
      </c>
      <c r="AD12" s="23">
        <f t="shared" si="20"/>
        <v>0</v>
      </c>
      <c r="AE12" s="22">
        <f t="shared" si="21"/>
        <v>0</v>
      </c>
      <c r="AF12" s="23">
        <f>SUM('[8]ppto'!N907)</f>
        <v>0</v>
      </c>
      <c r="AG12" s="24">
        <f t="shared" si="22"/>
        <v>0</v>
      </c>
      <c r="AH12" s="21">
        <f>SUM('[8]ppto'!F1307)</f>
        <v>0</v>
      </c>
      <c r="AI12" s="22">
        <f t="shared" si="23"/>
        <v>0</v>
      </c>
      <c r="AJ12" s="23">
        <f>SUM('[8]ppto'!J1307)</f>
        <v>0</v>
      </c>
      <c r="AK12" s="22">
        <f t="shared" si="24"/>
        <v>0</v>
      </c>
      <c r="AL12" s="23">
        <f t="shared" si="25"/>
        <v>0</v>
      </c>
      <c r="AM12" s="22">
        <f t="shared" si="26"/>
        <v>0</v>
      </c>
      <c r="AN12" s="23">
        <f>SUM('[8]ppto'!N1307)</f>
        <v>0</v>
      </c>
      <c r="AO12" s="24">
        <f t="shared" si="27"/>
        <v>0</v>
      </c>
      <c r="AP12" s="21">
        <f>SUM('[8]ppto'!D325)</f>
        <v>1537410735</v>
      </c>
      <c r="AQ12" s="23">
        <f t="shared" si="31"/>
        <v>1537410735</v>
      </c>
      <c r="AR12" s="25">
        <f t="shared" si="28"/>
        <v>11.677199094171126</v>
      </c>
      <c r="AS12" s="21">
        <f>SUM('[1]ppto'!$H$320)</f>
        <v>0</v>
      </c>
      <c r="AT12" s="23">
        <f t="shared" si="32"/>
        <v>1537410735</v>
      </c>
      <c r="AU12" s="23">
        <f t="shared" si="33"/>
        <v>330286718.47700006</v>
      </c>
      <c r="AV12" s="22">
        <f t="shared" si="30"/>
        <v>21.48331027992985</v>
      </c>
      <c r="AW12" s="23">
        <f t="shared" si="0"/>
        <v>0</v>
      </c>
      <c r="AX12" s="22">
        <f t="shared" si="1"/>
        <v>0</v>
      </c>
      <c r="AY12" s="26">
        <f t="shared" si="2"/>
        <v>330286718.47700006</v>
      </c>
      <c r="AZ12" s="24">
        <f t="shared" si="29"/>
        <v>21.48331027992985</v>
      </c>
    </row>
    <row r="13" spans="1:52" ht="15">
      <c r="A13" s="20" t="s">
        <v>30</v>
      </c>
      <c r="B13" s="21">
        <f>SUM('[8]deu'!F327)</f>
        <v>0</v>
      </c>
      <c r="C13" s="22">
        <f t="shared" si="3"/>
        <v>0</v>
      </c>
      <c r="D13" s="23">
        <f>SUM('[8]deu'!J327)</f>
        <v>0</v>
      </c>
      <c r="E13" s="22">
        <f t="shared" si="4"/>
        <v>0</v>
      </c>
      <c r="F13" s="23">
        <f t="shared" si="5"/>
        <v>0</v>
      </c>
      <c r="G13" s="22">
        <f t="shared" si="6"/>
        <v>0</v>
      </c>
      <c r="H13" s="23">
        <f>SUM('[8]deu'!N327)</f>
        <v>0</v>
      </c>
      <c r="I13" s="24">
        <f t="shared" si="7"/>
        <v>0</v>
      </c>
      <c r="J13" s="21">
        <f>SUM('[8]deu'!F776)</f>
        <v>0</v>
      </c>
      <c r="K13" s="22">
        <f t="shared" si="8"/>
        <v>0</v>
      </c>
      <c r="L13" s="23">
        <f>SUM('[8]deu'!J776)</f>
        <v>0</v>
      </c>
      <c r="M13" s="22">
        <f t="shared" si="9"/>
        <v>0</v>
      </c>
      <c r="N13" s="23">
        <f t="shared" si="10"/>
        <v>0</v>
      </c>
      <c r="O13" s="22">
        <f t="shared" si="11"/>
        <v>0</v>
      </c>
      <c r="P13" s="23">
        <f>SUM('[8]deu'!N776)</f>
        <v>0</v>
      </c>
      <c r="Q13" s="24">
        <f t="shared" si="12"/>
        <v>0</v>
      </c>
      <c r="R13" s="21">
        <f>SUM('[8]deu'!F905:F906)</f>
        <v>0</v>
      </c>
      <c r="S13" s="22">
        <f t="shared" si="13"/>
        <v>0</v>
      </c>
      <c r="T13" s="23">
        <f>SUM('[8]deu'!J905:J906)</f>
        <v>0</v>
      </c>
      <c r="U13" s="22">
        <f t="shared" si="14"/>
        <v>0</v>
      </c>
      <c r="V13" s="23">
        <f t="shared" si="15"/>
        <v>0</v>
      </c>
      <c r="W13" s="22">
        <f t="shared" si="16"/>
        <v>0</v>
      </c>
      <c r="X13" s="23">
        <f>SUM('[8]deu'!N905:N906)</f>
        <v>0</v>
      </c>
      <c r="Y13" s="24">
        <f t="shared" si="17"/>
        <v>0</v>
      </c>
      <c r="Z13" s="21">
        <f>SUM('[8]deu'!F907)</f>
        <v>0</v>
      </c>
      <c r="AA13" s="22">
        <f t="shared" si="18"/>
        <v>0</v>
      </c>
      <c r="AB13" s="23">
        <f>SUM('[8]deu'!J907)</f>
        <v>0</v>
      </c>
      <c r="AC13" s="22">
        <f t="shared" si="19"/>
        <v>0</v>
      </c>
      <c r="AD13" s="23">
        <f t="shared" si="20"/>
        <v>0</v>
      </c>
      <c r="AE13" s="22">
        <f t="shared" si="21"/>
        <v>0</v>
      </c>
      <c r="AF13" s="23">
        <f>SUM('[8]deu'!N907)</f>
        <v>0</v>
      </c>
      <c r="AG13" s="24">
        <f t="shared" si="22"/>
        <v>0</v>
      </c>
      <c r="AH13" s="21">
        <f>SUM('[8]deu'!F1307)</f>
        <v>0</v>
      </c>
      <c r="AI13" s="22">
        <f t="shared" si="23"/>
        <v>0</v>
      </c>
      <c r="AJ13" s="23">
        <f>SUM('[8]deu'!J1307)</f>
        <v>0</v>
      </c>
      <c r="AK13" s="22">
        <f t="shared" si="24"/>
        <v>0</v>
      </c>
      <c r="AL13" s="23">
        <f t="shared" si="25"/>
        <v>0</v>
      </c>
      <c r="AM13" s="22">
        <f t="shared" si="26"/>
        <v>0</v>
      </c>
      <c r="AN13" s="23">
        <f>SUM('[8]deu'!N1307)</f>
        <v>0</v>
      </c>
      <c r="AO13" s="24">
        <f t="shared" si="27"/>
        <v>0</v>
      </c>
      <c r="AP13" s="21">
        <f>SUM('[8]deu'!D325)</f>
        <v>0</v>
      </c>
      <c r="AQ13" s="23">
        <f t="shared" si="31"/>
        <v>0</v>
      </c>
      <c r="AR13" s="25">
        <f t="shared" si="28"/>
        <v>0</v>
      </c>
      <c r="AS13" s="21">
        <f>SUM('[1]cred'!$H$320)</f>
        <v>0</v>
      </c>
      <c r="AT13" s="23">
        <f t="shared" si="32"/>
        <v>0</v>
      </c>
      <c r="AU13" s="23">
        <f t="shared" si="33"/>
        <v>0</v>
      </c>
      <c r="AV13" s="22">
        <f t="shared" si="30"/>
        <v>0</v>
      </c>
      <c r="AW13" s="23">
        <f t="shared" si="0"/>
        <v>0</v>
      </c>
      <c r="AX13" s="22">
        <f t="shared" si="1"/>
        <v>0</v>
      </c>
      <c r="AY13" s="26">
        <f t="shared" si="2"/>
        <v>0</v>
      </c>
      <c r="AZ13" s="24">
        <f t="shared" si="29"/>
        <v>0</v>
      </c>
    </row>
    <row r="14" spans="1:52" ht="15">
      <c r="A14" s="20" t="s">
        <v>31</v>
      </c>
      <c r="B14" s="21">
        <f>SUM('[8]cfc'!F327)</f>
        <v>4000000</v>
      </c>
      <c r="C14" s="22">
        <f t="shared" si="3"/>
        <v>0.044486810240691815</v>
      </c>
      <c r="D14" s="23">
        <f>SUM('[8]cfc'!J327)</f>
        <v>30944.16</v>
      </c>
      <c r="E14" s="22">
        <f t="shared" si="4"/>
        <v>0.773604</v>
      </c>
      <c r="F14" s="23">
        <f t="shared" si="5"/>
        <v>396203.04000000004</v>
      </c>
      <c r="G14" s="22">
        <f t="shared" si="6"/>
        <v>9.905076000000001</v>
      </c>
      <c r="H14" s="23">
        <f>SUM('[8]cfc'!N327)</f>
        <v>427147.2</v>
      </c>
      <c r="I14" s="24">
        <f t="shared" si="7"/>
        <v>10.67868</v>
      </c>
      <c r="J14" s="21">
        <f>SUM('[8]cfc'!F776)</f>
        <v>0</v>
      </c>
      <c r="K14" s="22">
        <f t="shared" si="8"/>
        <v>0</v>
      </c>
      <c r="L14" s="23">
        <f>SUM('[8]cfc'!J776)</f>
        <v>0</v>
      </c>
      <c r="M14" s="22">
        <f t="shared" si="9"/>
        <v>0</v>
      </c>
      <c r="N14" s="23">
        <f t="shared" si="10"/>
        <v>0</v>
      </c>
      <c r="O14" s="22">
        <f t="shared" si="11"/>
        <v>0</v>
      </c>
      <c r="P14" s="23">
        <f>SUM('[8]cfc'!N776)</f>
        <v>0</v>
      </c>
      <c r="Q14" s="24">
        <f t="shared" si="12"/>
        <v>0</v>
      </c>
      <c r="R14" s="21">
        <f>SUM('[8]cfc'!F905:F906)</f>
        <v>0</v>
      </c>
      <c r="S14" s="22">
        <f t="shared" si="13"/>
        <v>0</v>
      </c>
      <c r="T14" s="23">
        <f>SUM('[8]cfc'!J905:J906)</f>
        <v>0</v>
      </c>
      <c r="U14" s="22">
        <f t="shared" si="14"/>
        <v>0</v>
      </c>
      <c r="V14" s="23">
        <f t="shared" si="15"/>
        <v>0</v>
      </c>
      <c r="W14" s="22">
        <f t="shared" si="16"/>
        <v>0</v>
      </c>
      <c r="X14" s="23">
        <f>SUM('[8]cfc'!N905:N906)</f>
        <v>0</v>
      </c>
      <c r="Y14" s="24">
        <f t="shared" si="17"/>
        <v>0</v>
      </c>
      <c r="Z14" s="21">
        <f>SUM('[8]cfc'!F907)</f>
        <v>3023000</v>
      </c>
      <c r="AA14" s="22">
        <f t="shared" si="18"/>
        <v>0.21245505205266557</v>
      </c>
      <c r="AB14" s="23">
        <f>SUM('[8]cfc'!J907)</f>
        <v>1849368.032</v>
      </c>
      <c r="AC14" s="22">
        <f t="shared" si="19"/>
        <v>61.17658061528283</v>
      </c>
      <c r="AD14" s="23">
        <f t="shared" si="20"/>
        <v>585476.7100000002</v>
      </c>
      <c r="AE14" s="22">
        <f t="shared" si="21"/>
        <v>19.367406880582212</v>
      </c>
      <c r="AF14" s="23">
        <f>SUM('[8]cfc'!N907)</f>
        <v>2434844.742</v>
      </c>
      <c r="AG14" s="24">
        <f t="shared" si="22"/>
        <v>80.54398749586504</v>
      </c>
      <c r="AH14" s="21">
        <f>SUM('[8]cfc'!F1307)</f>
        <v>587890.788</v>
      </c>
      <c r="AI14" s="22">
        <f t="shared" si="23"/>
        <v>0.23002345826063797</v>
      </c>
      <c r="AJ14" s="23">
        <f>SUM('[8]cfc'!J1307)</f>
        <v>0</v>
      </c>
      <c r="AK14" s="22">
        <f t="shared" si="24"/>
        <v>0</v>
      </c>
      <c r="AL14" s="23">
        <f t="shared" si="25"/>
        <v>0</v>
      </c>
      <c r="AM14" s="22">
        <f t="shared" si="26"/>
        <v>0</v>
      </c>
      <c r="AN14" s="23">
        <f>SUM('[8]cfc'!N1307)</f>
        <v>0</v>
      </c>
      <c r="AO14" s="24">
        <f t="shared" si="27"/>
        <v>0</v>
      </c>
      <c r="AP14" s="21">
        <f>SUM('[8]cfc'!D325)</f>
        <v>7023000</v>
      </c>
      <c r="AQ14" s="23">
        <f t="shared" si="31"/>
        <v>7023000</v>
      </c>
      <c r="AR14" s="25">
        <f t="shared" si="28"/>
        <v>0.05334226395808522</v>
      </c>
      <c r="AS14" s="21">
        <f>SUM('[1]fcon'!$H$320)</f>
        <v>0</v>
      </c>
      <c r="AT14" s="23">
        <f t="shared" si="32"/>
        <v>7023000</v>
      </c>
      <c r="AU14" s="23">
        <f t="shared" si="33"/>
        <v>1880312.1919999998</v>
      </c>
      <c r="AV14" s="22">
        <f t="shared" si="30"/>
        <v>26.77363223693578</v>
      </c>
      <c r="AW14" s="23">
        <f t="shared" si="0"/>
        <v>981679.7500000002</v>
      </c>
      <c r="AX14" s="22">
        <f t="shared" si="1"/>
        <v>13.978068489249612</v>
      </c>
      <c r="AY14" s="26">
        <f t="shared" si="2"/>
        <v>2861991.942</v>
      </c>
      <c r="AZ14" s="24">
        <f t="shared" si="29"/>
        <v>40.75170072618538</v>
      </c>
    </row>
    <row r="15" spans="1:52" ht="15">
      <c r="A15" s="20" t="s">
        <v>32</v>
      </c>
      <c r="B15" s="21">
        <f>SUM('[8]edu'!F327)</f>
        <v>2112471343.089</v>
      </c>
      <c r="C15" s="22">
        <f t="shared" si="3"/>
        <v>23.494277944724928</v>
      </c>
      <c r="D15" s="23">
        <f>SUM('[8]edu'!J327)</f>
        <v>1207403053.786</v>
      </c>
      <c r="E15" s="22">
        <f t="shared" si="4"/>
        <v>57.15594948712784</v>
      </c>
      <c r="F15" s="23">
        <f t="shared" si="5"/>
        <v>279889421.35599995</v>
      </c>
      <c r="G15" s="22">
        <f t="shared" si="6"/>
        <v>13.24938311100242</v>
      </c>
      <c r="H15" s="23">
        <f>SUM('[8]edu'!N327)</f>
        <v>1487292475.142</v>
      </c>
      <c r="I15" s="24">
        <f t="shared" si="7"/>
        <v>70.40533259813027</v>
      </c>
      <c r="J15" s="21">
        <f>SUM('[8]edu'!F776)</f>
        <v>0</v>
      </c>
      <c r="K15" s="22">
        <f t="shared" si="8"/>
        <v>0</v>
      </c>
      <c r="L15" s="23">
        <f>SUM('[8]edu'!J776)</f>
        <v>0</v>
      </c>
      <c r="M15" s="22">
        <f t="shared" si="9"/>
        <v>0</v>
      </c>
      <c r="N15" s="23">
        <f t="shared" si="10"/>
        <v>0</v>
      </c>
      <c r="O15" s="22">
        <f t="shared" si="11"/>
        <v>0</v>
      </c>
      <c r="P15" s="23">
        <f>SUM('[8]edu'!N776)</f>
        <v>0</v>
      </c>
      <c r="Q15" s="24">
        <f t="shared" si="12"/>
        <v>0</v>
      </c>
      <c r="R15" s="21">
        <f>SUM('[8]edu'!F905:F906)</f>
        <v>24522000</v>
      </c>
      <c r="S15" s="22">
        <f t="shared" si="13"/>
        <v>1.706733681702366</v>
      </c>
      <c r="T15" s="23">
        <f>SUM('[8]edu'!J905:J906)</f>
        <v>2194996.087</v>
      </c>
      <c r="U15" s="22">
        <f t="shared" si="14"/>
        <v>8.951129952695538</v>
      </c>
      <c r="V15" s="23">
        <f t="shared" si="15"/>
        <v>798886.2340000002</v>
      </c>
      <c r="W15" s="22">
        <f t="shared" si="16"/>
        <v>3.25783473615529</v>
      </c>
      <c r="X15" s="23">
        <f>SUM('[8]edu'!N905:N906)</f>
        <v>2993882.321</v>
      </c>
      <c r="Y15" s="24">
        <f t="shared" si="17"/>
        <v>12.208964688850827</v>
      </c>
      <c r="Z15" s="21">
        <f>SUM('[8]edu'!F907)</f>
        <v>96872656.911</v>
      </c>
      <c r="AA15" s="22">
        <f t="shared" si="18"/>
        <v>6.808165850647212</v>
      </c>
      <c r="AB15" s="23">
        <f>SUM('[8]edu'!J907)</f>
        <v>58651110.649</v>
      </c>
      <c r="AC15" s="22">
        <f t="shared" si="19"/>
        <v>60.544546334560266</v>
      </c>
      <c r="AD15" s="23">
        <f t="shared" si="20"/>
        <v>37248012.158</v>
      </c>
      <c r="AE15" s="22">
        <f t="shared" si="21"/>
        <v>38.45049092874673</v>
      </c>
      <c r="AF15" s="23">
        <f>SUM('[8]edu'!N907)</f>
        <v>95899122.807</v>
      </c>
      <c r="AG15" s="24">
        <f t="shared" si="22"/>
        <v>98.99503726330701</v>
      </c>
      <c r="AH15" s="21">
        <f>SUM('[8]edu'!F1307)</f>
        <v>840244.9959999993</v>
      </c>
      <c r="AI15" s="22">
        <f t="shared" si="23"/>
        <v>0.3287618443956904</v>
      </c>
      <c r="AJ15" s="23">
        <f>SUM('[8]edu'!J1307)</f>
        <v>0</v>
      </c>
      <c r="AK15" s="22">
        <f t="shared" si="24"/>
        <v>0</v>
      </c>
      <c r="AL15" s="23">
        <f t="shared" si="25"/>
        <v>0</v>
      </c>
      <c r="AM15" s="22">
        <f t="shared" si="26"/>
        <v>0</v>
      </c>
      <c r="AN15" s="23">
        <f>SUM('[8]edu'!N1307)</f>
        <v>0</v>
      </c>
      <c r="AO15" s="24">
        <f t="shared" si="27"/>
        <v>0</v>
      </c>
      <c r="AP15" s="21">
        <f>SUM('[8]edu'!D325)</f>
        <v>2233866000</v>
      </c>
      <c r="AQ15" s="23">
        <f t="shared" si="31"/>
        <v>2233866000</v>
      </c>
      <c r="AR15" s="25">
        <f t="shared" si="28"/>
        <v>16.967032581374344</v>
      </c>
      <c r="AS15" s="21">
        <f>SUM('[1]educ'!$H$320)</f>
        <v>0</v>
      </c>
      <c r="AT15" s="23">
        <f t="shared" si="32"/>
        <v>2233866000</v>
      </c>
      <c r="AU15" s="23">
        <f t="shared" si="33"/>
        <v>1268249160.5219998</v>
      </c>
      <c r="AV15" s="22">
        <f t="shared" si="30"/>
        <v>56.77373488481403</v>
      </c>
      <c r="AW15" s="23">
        <f t="shared" si="0"/>
        <v>317936319.74799997</v>
      </c>
      <c r="AX15" s="22">
        <f t="shared" si="1"/>
        <v>14.232560043798506</v>
      </c>
      <c r="AY15" s="26">
        <f t="shared" si="2"/>
        <v>1586185480.2699997</v>
      </c>
      <c r="AZ15" s="24">
        <f t="shared" si="29"/>
        <v>71.00629492861253</v>
      </c>
    </row>
    <row r="16" spans="1:52" ht="25.5">
      <c r="A16" s="20" t="s">
        <v>33</v>
      </c>
      <c r="B16" s="21">
        <f>SUM('[8]mova'!F327)</f>
        <v>54784590</v>
      </c>
      <c r="C16" s="22">
        <f t="shared" si="3"/>
        <v>0.6092979148610256</v>
      </c>
      <c r="D16" s="23">
        <f>SUM('[8]mova'!J327)</f>
        <v>15233444.511</v>
      </c>
      <c r="E16" s="22">
        <f t="shared" si="4"/>
        <v>27.806075597170665</v>
      </c>
      <c r="F16" s="23">
        <f t="shared" si="5"/>
        <v>19234632.126000002</v>
      </c>
      <c r="G16" s="22">
        <f t="shared" si="6"/>
        <v>35.10956662448327</v>
      </c>
      <c r="H16" s="23">
        <f>SUM('[8]mova'!N327)</f>
        <v>34468076.637</v>
      </c>
      <c r="I16" s="24">
        <f t="shared" si="7"/>
        <v>62.91564222165395</v>
      </c>
      <c r="J16" s="21">
        <f>SUM('[8]mova'!F776)</f>
        <v>0</v>
      </c>
      <c r="K16" s="22">
        <f t="shared" si="8"/>
        <v>0</v>
      </c>
      <c r="L16" s="23">
        <f>SUM('[8]mova'!J776)</f>
        <v>0</v>
      </c>
      <c r="M16" s="22">
        <f t="shared" si="9"/>
        <v>0</v>
      </c>
      <c r="N16" s="23">
        <f t="shared" si="10"/>
        <v>0</v>
      </c>
      <c r="O16" s="22">
        <f t="shared" si="11"/>
        <v>0</v>
      </c>
      <c r="P16" s="23">
        <f>SUM('[8]mova'!N776)</f>
        <v>0</v>
      </c>
      <c r="Q16" s="24">
        <f t="shared" si="12"/>
        <v>0</v>
      </c>
      <c r="R16" s="21">
        <f>SUM('[8]mova'!F905:F906)</f>
        <v>8339000</v>
      </c>
      <c r="S16" s="22">
        <f t="shared" si="13"/>
        <v>0.5803952439326332</v>
      </c>
      <c r="T16" s="23">
        <f>SUM('[8]mova'!J905:J906)</f>
        <v>4404267.589</v>
      </c>
      <c r="U16" s="22">
        <f t="shared" si="14"/>
        <v>52.81529666626693</v>
      </c>
      <c r="V16" s="23">
        <f t="shared" si="15"/>
        <v>128893.33400000073</v>
      </c>
      <c r="W16" s="22">
        <f t="shared" si="16"/>
        <v>1.5456689531118928</v>
      </c>
      <c r="X16" s="23">
        <f>SUM('[8]mova'!N905:N906)</f>
        <v>4533160.923</v>
      </c>
      <c r="Y16" s="24">
        <f t="shared" si="17"/>
        <v>54.36096561937883</v>
      </c>
      <c r="Z16" s="21">
        <f>SUM('[8]mova'!F907)</f>
        <v>29650000</v>
      </c>
      <c r="AA16" s="22">
        <f t="shared" si="18"/>
        <v>2.0837883868215465</v>
      </c>
      <c r="AB16" s="23">
        <f>SUM('[8]mova'!J907)</f>
        <v>14868496.4</v>
      </c>
      <c r="AC16" s="22">
        <f t="shared" si="19"/>
        <v>50.14669949409781</v>
      </c>
      <c r="AD16" s="23">
        <f t="shared" si="20"/>
        <v>6387774.043999998</v>
      </c>
      <c r="AE16" s="22">
        <f t="shared" si="21"/>
        <v>21.543925949409772</v>
      </c>
      <c r="AF16" s="23">
        <f>SUM('[8]mova'!N907)</f>
        <v>21256270.444</v>
      </c>
      <c r="AG16" s="24">
        <f t="shared" si="22"/>
        <v>71.69062544350759</v>
      </c>
      <c r="AH16" s="21">
        <f>SUM('[8]mova'!F1307)</f>
        <v>8195831.475</v>
      </c>
      <c r="AI16" s="22">
        <f t="shared" si="23"/>
        <v>3.2067750297881616</v>
      </c>
      <c r="AJ16" s="23">
        <f>SUM('[8]mova'!J1307)</f>
        <v>0</v>
      </c>
      <c r="AK16" s="22">
        <f t="shared" si="24"/>
        <v>0</v>
      </c>
      <c r="AL16" s="23">
        <f t="shared" si="25"/>
        <v>0</v>
      </c>
      <c r="AM16" s="22">
        <f t="shared" si="26"/>
        <v>0</v>
      </c>
      <c r="AN16" s="23">
        <f>SUM('[8]mova'!N1307)</f>
        <v>0</v>
      </c>
      <c r="AO16" s="24">
        <f t="shared" si="27"/>
        <v>0</v>
      </c>
      <c r="AP16" s="21">
        <f>SUM('[8]mova'!D325)</f>
        <v>95255977</v>
      </c>
      <c r="AQ16" s="23">
        <f t="shared" si="31"/>
        <v>92773590</v>
      </c>
      <c r="AR16" s="25">
        <f t="shared" si="28"/>
        <v>0.704649483998174</v>
      </c>
      <c r="AS16" s="21">
        <f>SUM('[1]mova'!$H$320)</f>
        <v>0</v>
      </c>
      <c r="AT16" s="23">
        <f t="shared" si="32"/>
        <v>92773590</v>
      </c>
      <c r="AU16" s="23">
        <f t="shared" si="33"/>
        <v>34506208.5</v>
      </c>
      <c r="AV16" s="22">
        <f t="shared" si="30"/>
        <v>37.193999391421634</v>
      </c>
      <c r="AW16" s="23">
        <f t="shared" si="0"/>
        <v>25751299.504</v>
      </c>
      <c r="AX16" s="22">
        <f t="shared" si="1"/>
        <v>27.757144575304242</v>
      </c>
      <c r="AY16" s="26">
        <f t="shared" si="2"/>
        <v>60257508.004</v>
      </c>
      <c r="AZ16" s="24">
        <f t="shared" si="29"/>
        <v>64.95114396672588</v>
      </c>
    </row>
    <row r="17" spans="1:52" ht="31.5" customHeight="1">
      <c r="A17" s="20" t="s">
        <v>34</v>
      </c>
      <c r="B17" s="21">
        <f>SUM('[8]movs'!F327)</f>
        <v>150605628.914</v>
      </c>
      <c r="C17" s="22">
        <f t="shared" si="3"/>
        <v>1.6749910086692916</v>
      </c>
      <c r="D17" s="23">
        <f>SUM('[8]movs'!J327)</f>
        <v>34082240.683</v>
      </c>
      <c r="E17" s="22">
        <f t="shared" si="4"/>
        <v>22.63012407222967</v>
      </c>
      <c r="F17" s="23">
        <f t="shared" si="5"/>
        <v>33441546.06300001</v>
      </c>
      <c r="G17" s="22">
        <f t="shared" si="6"/>
        <v>22.204711938154755</v>
      </c>
      <c r="H17" s="23">
        <f>SUM('[8]movs'!N327)</f>
        <v>67523786.746</v>
      </c>
      <c r="I17" s="24">
        <f t="shared" si="7"/>
        <v>44.83483601038442</v>
      </c>
      <c r="J17" s="21">
        <f>SUM('[8]movs'!F776)</f>
        <v>0</v>
      </c>
      <c r="K17" s="22">
        <f t="shared" si="8"/>
        <v>0</v>
      </c>
      <c r="L17" s="23">
        <f>SUM('[8]movs'!J776)</f>
        <v>0</v>
      </c>
      <c r="M17" s="22">
        <f t="shared" si="9"/>
        <v>0</v>
      </c>
      <c r="N17" s="23">
        <f t="shared" si="10"/>
        <v>0</v>
      </c>
      <c r="O17" s="22">
        <f t="shared" si="11"/>
        <v>0</v>
      </c>
      <c r="P17" s="23">
        <f>SUM('[8]movs'!N776)</f>
        <v>0</v>
      </c>
      <c r="Q17" s="24">
        <f t="shared" si="12"/>
        <v>0</v>
      </c>
      <c r="R17" s="21">
        <f>SUM('[8]movs'!F905:F906)</f>
        <v>1370781.0860000001</v>
      </c>
      <c r="S17" s="22">
        <f t="shared" si="13"/>
        <v>0.09540650231289241</v>
      </c>
      <c r="T17" s="23">
        <f>SUM('[8]movs'!J905:J906)</f>
        <v>987580.778</v>
      </c>
      <c r="U17" s="22">
        <f t="shared" si="14"/>
        <v>72.04511267964781</v>
      </c>
      <c r="V17" s="23">
        <f t="shared" si="15"/>
        <v>0</v>
      </c>
      <c r="W17" s="22">
        <f t="shared" si="16"/>
        <v>0</v>
      </c>
      <c r="X17" s="23">
        <f>SUM('[8]movs'!N905:N906)</f>
        <v>987580.778</v>
      </c>
      <c r="Y17" s="24">
        <f t="shared" si="17"/>
        <v>72.04511267964781</v>
      </c>
      <c r="Z17" s="21">
        <f>SUM('[8]movs'!F907)</f>
        <v>81259999.99999999</v>
      </c>
      <c r="AA17" s="22">
        <f t="shared" si="18"/>
        <v>5.710915491167583</v>
      </c>
      <c r="AB17" s="23">
        <f>SUM('[8]movs'!J907)</f>
        <v>33666045.386</v>
      </c>
      <c r="AC17" s="22">
        <f t="shared" si="19"/>
        <v>41.43003370169826</v>
      </c>
      <c r="AD17" s="23">
        <f t="shared" si="20"/>
        <v>40639903.39800001</v>
      </c>
      <c r="AE17" s="22">
        <f t="shared" si="21"/>
        <v>50.01218729756339</v>
      </c>
      <c r="AF17" s="23">
        <f>SUM('[8]movs'!N907)</f>
        <v>74305948.78400001</v>
      </c>
      <c r="AG17" s="24">
        <f t="shared" si="22"/>
        <v>91.44222099926166</v>
      </c>
      <c r="AH17" s="21">
        <f>SUM('[8]movs'!F1307)</f>
        <v>6881297.174</v>
      </c>
      <c r="AI17" s="22">
        <f t="shared" si="23"/>
        <v>2.6924384691713104</v>
      </c>
      <c r="AJ17" s="23">
        <f>SUM('[8]movs'!J1307)</f>
        <v>0</v>
      </c>
      <c r="AK17" s="22">
        <f t="shared" si="24"/>
        <v>0</v>
      </c>
      <c r="AL17" s="23">
        <f t="shared" si="25"/>
        <v>0</v>
      </c>
      <c r="AM17" s="22">
        <f t="shared" si="26"/>
        <v>0</v>
      </c>
      <c r="AN17" s="23">
        <f>SUM('[8]movs'!N1307)</f>
        <v>0</v>
      </c>
      <c r="AO17" s="24">
        <f t="shared" si="27"/>
        <v>0</v>
      </c>
      <c r="AP17" s="21">
        <f>SUM('[8]movs'!D325)</f>
        <v>230754023</v>
      </c>
      <c r="AQ17" s="23">
        <f t="shared" si="31"/>
        <v>233236410</v>
      </c>
      <c r="AR17" s="25">
        <f t="shared" si="28"/>
        <v>1.7715161820954277</v>
      </c>
      <c r="AS17" s="21">
        <f>SUM('[1]movs'!$H$320)</f>
        <v>0</v>
      </c>
      <c r="AT17" s="23">
        <f t="shared" si="32"/>
        <v>233236410</v>
      </c>
      <c r="AU17" s="23">
        <f t="shared" si="33"/>
        <v>68735866.847</v>
      </c>
      <c r="AV17" s="22">
        <f t="shared" si="30"/>
        <v>29.47047026105401</v>
      </c>
      <c r="AW17" s="23">
        <f t="shared" si="0"/>
        <v>74081449.46100003</v>
      </c>
      <c r="AX17" s="22">
        <f t="shared" si="1"/>
        <v>31.762386267650072</v>
      </c>
      <c r="AY17" s="26">
        <f t="shared" si="2"/>
        <v>142817316.30800003</v>
      </c>
      <c r="AZ17" s="24">
        <f t="shared" si="29"/>
        <v>61.23285652870408</v>
      </c>
    </row>
    <row r="18" spans="1:52" ht="15">
      <c r="A18" s="20" t="s">
        <v>35</v>
      </c>
      <c r="B18" s="21">
        <f>SUM('[8]sal'!F327)</f>
        <v>0</v>
      </c>
      <c r="C18" s="22">
        <f t="shared" si="3"/>
        <v>0</v>
      </c>
      <c r="D18" s="23">
        <f>SUM('[8]sal'!J327)</f>
        <v>0</v>
      </c>
      <c r="E18" s="22">
        <f t="shared" si="4"/>
        <v>0</v>
      </c>
      <c r="F18" s="23">
        <f t="shared" si="5"/>
        <v>0</v>
      </c>
      <c r="G18" s="22">
        <f t="shared" si="6"/>
        <v>0</v>
      </c>
      <c r="H18" s="23">
        <f>SUM('[8]sal'!N327)</f>
        <v>0</v>
      </c>
      <c r="I18" s="24">
        <f t="shared" si="7"/>
        <v>0</v>
      </c>
      <c r="J18" s="21">
        <f>SUM('[8]sal'!F776)</f>
        <v>0</v>
      </c>
      <c r="K18" s="22">
        <f t="shared" si="8"/>
        <v>0</v>
      </c>
      <c r="L18" s="23">
        <f>SUM('[8]sal'!J776)</f>
        <v>0</v>
      </c>
      <c r="M18" s="22">
        <f t="shared" si="9"/>
        <v>0</v>
      </c>
      <c r="N18" s="23">
        <f t="shared" si="10"/>
        <v>0</v>
      </c>
      <c r="O18" s="22">
        <f t="shared" si="11"/>
        <v>0</v>
      </c>
      <c r="P18" s="23">
        <f>SUM('[8]sal'!N776)</f>
        <v>0</v>
      </c>
      <c r="Q18" s="24">
        <f t="shared" si="12"/>
        <v>0</v>
      </c>
      <c r="R18" s="21">
        <f>SUM('[8]sal'!F905:F906)</f>
        <v>0</v>
      </c>
      <c r="S18" s="22">
        <f t="shared" si="13"/>
        <v>0</v>
      </c>
      <c r="T18" s="23">
        <f>SUM('[8]sal'!J905:J906)</f>
        <v>0</v>
      </c>
      <c r="U18" s="22">
        <f t="shared" si="14"/>
        <v>0</v>
      </c>
      <c r="V18" s="23">
        <f t="shared" si="15"/>
        <v>0</v>
      </c>
      <c r="W18" s="22">
        <f t="shared" si="16"/>
        <v>0</v>
      </c>
      <c r="X18" s="23">
        <f>SUM('[8]sal'!N905:N906)</f>
        <v>0</v>
      </c>
      <c r="Y18" s="24">
        <f t="shared" si="17"/>
        <v>0</v>
      </c>
      <c r="Z18" s="21">
        <f>SUM('[8]sal'!F907)</f>
        <v>0</v>
      </c>
      <c r="AA18" s="22">
        <f t="shared" si="18"/>
        <v>0</v>
      </c>
      <c r="AB18" s="23">
        <f>SUM('[8]sal'!J907)</f>
        <v>0</v>
      </c>
      <c r="AC18" s="22">
        <f t="shared" si="19"/>
        <v>0</v>
      </c>
      <c r="AD18" s="23">
        <f t="shared" si="20"/>
        <v>0</v>
      </c>
      <c r="AE18" s="22">
        <f t="shared" si="21"/>
        <v>0</v>
      </c>
      <c r="AF18" s="23">
        <f>SUM('[8]sal'!N907)</f>
        <v>0</v>
      </c>
      <c r="AG18" s="24">
        <f t="shared" si="22"/>
        <v>0</v>
      </c>
      <c r="AH18" s="21">
        <f>SUM('[8]sal'!F1307)</f>
        <v>0</v>
      </c>
      <c r="AI18" s="22">
        <f t="shared" si="23"/>
        <v>0</v>
      </c>
      <c r="AJ18" s="23">
        <f>SUM('[8]sal'!J1307)</f>
        <v>0</v>
      </c>
      <c r="AK18" s="22">
        <f t="shared" si="24"/>
        <v>0</v>
      </c>
      <c r="AL18" s="23">
        <f t="shared" si="25"/>
        <v>0</v>
      </c>
      <c r="AM18" s="22">
        <f t="shared" si="26"/>
        <v>0</v>
      </c>
      <c r="AN18" s="23">
        <f>SUM('[8]sal'!N1307)</f>
        <v>0</v>
      </c>
      <c r="AO18" s="24">
        <f t="shared" si="27"/>
        <v>0</v>
      </c>
      <c r="AP18" s="21">
        <f>SUM('[8]sal'!D325)</f>
        <v>0</v>
      </c>
      <c r="AQ18" s="23">
        <f t="shared" si="31"/>
        <v>0</v>
      </c>
      <c r="AR18" s="25">
        <f t="shared" si="28"/>
        <v>0</v>
      </c>
      <c r="AS18" s="21">
        <f>SUM('[1]salu'!$H$320)</f>
        <v>0</v>
      </c>
      <c r="AT18" s="23">
        <f t="shared" si="32"/>
        <v>0</v>
      </c>
      <c r="AU18" s="23">
        <f t="shared" si="33"/>
        <v>0</v>
      </c>
      <c r="AV18" s="22">
        <f t="shared" si="30"/>
        <v>0</v>
      </c>
      <c r="AW18" s="23">
        <f t="shared" si="0"/>
        <v>0</v>
      </c>
      <c r="AX18" s="22">
        <f t="shared" si="1"/>
        <v>0</v>
      </c>
      <c r="AY18" s="26">
        <f t="shared" si="2"/>
        <v>0</v>
      </c>
      <c r="AZ18" s="24">
        <f t="shared" si="29"/>
        <v>0</v>
      </c>
    </row>
    <row r="19" spans="1:52" ht="25.5">
      <c r="A19" s="20" t="s">
        <v>36</v>
      </c>
      <c r="B19" s="21">
        <f>SUM('[8]des'!F327)</f>
        <v>62677505.424</v>
      </c>
      <c r="C19" s="22">
        <f t="shared" si="3"/>
        <v>0.697080572539355</v>
      </c>
      <c r="D19" s="23">
        <f>SUM('[8]des'!J327)</f>
        <v>35672623.931</v>
      </c>
      <c r="E19" s="22">
        <f t="shared" si="4"/>
        <v>56.9145560112552</v>
      </c>
      <c r="F19" s="23">
        <f t="shared" si="5"/>
        <v>18703232.457999997</v>
      </c>
      <c r="G19" s="22">
        <f t="shared" si="6"/>
        <v>29.840422543106342</v>
      </c>
      <c r="H19" s="23">
        <f>SUM('[8]des'!N327)</f>
        <v>54375856.389</v>
      </c>
      <c r="I19" s="24">
        <f t="shared" si="7"/>
        <v>86.75497855436156</v>
      </c>
      <c r="J19" s="21">
        <f>SUM('[8]des'!F776)</f>
        <v>0</v>
      </c>
      <c r="K19" s="22">
        <f t="shared" si="8"/>
        <v>0</v>
      </c>
      <c r="L19" s="23">
        <f>SUM('[8]des'!J776)</f>
        <v>0</v>
      </c>
      <c r="M19" s="22">
        <f t="shared" si="9"/>
        <v>0</v>
      </c>
      <c r="N19" s="23">
        <f t="shared" si="10"/>
        <v>0</v>
      </c>
      <c r="O19" s="22">
        <f t="shared" si="11"/>
        <v>0</v>
      </c>
      <c r="P19" s="23">
        <f>SUM('[8]des'!N776)</f>
        <v>0</v>
      </c>
      <c r="Q19" s="24">
        <f t="shared" si="12"/>
        <v>0</v>
      </c>
      <c r="R19" s="21">
        <f>SUM('[8]des'!F905:F906)</f>
        <v>441494.576</v>
      </c>
      <c r="S19" s="22">
        <f t="shared" si="13"/>
        <v>0.030728067170218785</v>
      </c>
      <c r="T19" s="23">
        <f>SUM('[8]des'!J905:J906)</f>
        <v>290994.576</v>
      </c>
      <c r="U19" s="22">
        <f t="shared" si="14"/>
        <v>65.91124598549995</v>
      </c>
      <c r="V19" s="23">
        <f t="shared" si="15"/>
        <v>0</v>
      </c>
      <c r="W19" s="22">
        <f t="shared" si="16"/>
        <v>0</v>
      </c>
      <c r="X19" s="23">
        <f>SUM('[8]des'!N905:N906)</f>
        <v>290994.576</v>
      </c>
      <c r="Y19" s="24">
        <f t="shared" si="17"/>
        <v>65.91124598549995</v>
      </c>
      <c r="Z19" s="21">
        <f>SUM('[8]des'!F907)</f>
        <v>19287000</v>
      </c>
      <c r="AA19" s="22">
        <f t="shared" si="18"/>
        <v>1.355481504776633</v>
      </c>
      <c r="AB19" s="23">
        <f>SUM('[8]des'!J907)</f>
        <v>10573932.839000002</v>
      </c>
      <c r="AC19" s="22">
        <f t="shared" si="19"/>
        <v>54.8241449629284</v>
      </c>
      <c r="AD19" s="23">
        <f t="shared" si="20"/>
        <v>1705972.6089999992</v>
      </c>
      <c r="AE19" s="22">
        <f t="shared" si="21"/>
        <v>8.84519421890392</v>
      </c>
      <c r="AF19" s="23">
        <f>SUM('[8]des'!N907)</f>
        <v>12279905.448</v>
      </c>
      <c r="AG19" s="24">
        <f t="shared" si="22"/>
        <v>63.66933918183233</v>
      </c>
      <c r="AH19" s="21">
        <f>SUM('[8]des'!F1307)</f>
        <v>7003317.11</v>
      </c>
      <c r="AI19" s="22">
        <f t="shared" si="23"/>
        <v>2.74018109114868</v>
      </c>
      <c r="AJ19" s="23">
        <f>SUM('[8]des'!J1307)</f>
        <v>0</v>
      </c>
      <c r="AK19" s="22">
        <f t="shared" si="24"/>
        <v>0</v>
      </c>
      <c r="AL19" s="23">
        <f t="shared" si="25"/>
        <v>0</v>
      </c>
      <c r="AM19" s="22">
        <f t="shared" si="26"/>
        <v>0</v>
      </c>
      <c r="AN19" s="23">
        <f>SUM('[8]des'!N1307)</f>
        <v>0</v>
      </c>
      <c r="AO19" s="24">
        <f t="shared" si="27"/>
        <v>0</v>
      </c>
      <c r="AP19" s="21">
        <f>SUM('[8]des'!D325)</f>
        <v>82406000</v>
      </c>
      <c r="AQ19" s="23">
        <f t="shared" si="31"/>
        <v>82406000</v>
      </c>
      <c r="AR19" s="25">
        <f t="shared" si="28"/>
        <v>0.6259038308030715</v>
      </c>
      <c r="AS19" s="21">
        <f>SUM('[1]dllo'!$H$320)</f>
        <v>0</v>
      </c>
      <c r="AT19" s="23">
        <f t="shared" si="32"/>
        <v>82406000</v>
      </c>
      <c r="AU19" s="23">
        <f t="shared" si="33"/>
        <v>46537551.346</v>
      </c>
      <c r="AV19" s="22">
        <f t="shared" si="30"/>
        <v>56.47349870883188</v>
      </c>
      <c r="AW19" s="23">
        <f t="shared" si="0"/>
        <v>20409205.066999994</v>
      </c>
      <c r="AX19" s="22">
        <f t="shared" si="1"/>
        <v>24.766649354415936</v>
      </c>
      <c r="AY19" s="26">
        <f t="shared" si="2"/>
        <v>66946756.412999995</v>
      </c>
      <c r="AZ19" s="24">
        <f t="shared" si="29"/>
        <v>81.24014806324782</v>
      </c>
    </row>
    <row r="20" spans="1:52" ht="15">
      <c r="A20" s="20" t="s">
        <v>37</v>
      </c>
      <c r="B20" s="21">
        <f>SUM('[8]hab'!F327)</f>
        <v>53746462.821</v>
      </c>
      <c r="C20" s="22">
        <f t="shared" si="3"/>
        <v>0.5977521731565562</v>
      </c>
      <c r="D20" s="23">
        <f>SUM('[8]hab'!J327)</f>
        <v>8612762.549</v>
      </c>
      <c r="E20" s="22">
        <f t="shared" si="4"/>
        <v>16.024798836873025</v>
      </c>
      <c r="F20" s="23">
        <f t="shared" si="5"/>
        <v>36668035.43799999</v>
      </c>
      <c r="G20" s="22">
        <f t="shared" si="6"/>
        <v>68.22409050456234</v>
      </c>
      <c r="H20" s="23">
        <f>SUM('[8]hab'!N327)</f>
        <v>45280797.986999996</v>
      </c>
      <c r="I20" s="24">
        <f t="shared" si="7"/>
        <v>84.24888934143537</v>
      </c>
      <c r="J20" s="21">
        <f>SUM('[8]hab'!F776)</f>
        <v>0</v>
      </c>
      <c r="K20" s="22">
        <f t="shared" si="8"/>
        <v>0</v>
      </c>
      <c r="L20" s="23">
        <f>SUM('[8]hab'!J776)</f>
        <v>0</v>
      </c>
      <c r="M20" s="22">
        <f t="shared" si="9"/>
        <v>0</v>
      </c>
      <c r="N20" s="23">
        <f t="shared" si="10"/>
        <v>0</v>
      </c>
      <c r="O20" s="22">
        <f t="shared" si="11"/>
        <v>0</v>
      </c>
      <c r="P20" s="23">
        <f>SUM('[8]hab'!N776)</f>
        <v>0</v>
      </c>
      <c r="Q20" s="24">
        <f t="shared" si="12"/>
        <v>0</v>
      </c>
      <c r="R20" s="21">
        <f>SUM('[8]hab'!F905:F906)</f>
        <v>39354000</v>
      </c>
      <c r="S20" s="22">
        <f t="shared" si="13"/>
        <v>2.739042382746714</v>
      </c>
      <c r="T20" s="23">
        <f>SUM('[8]hab'!J905:J906)</f>
        <v>8107121.794</v>
      </c>
      <c r="U20" s="22">
        <f t="shared" si="14"/>
        <v>20.600502602022665</v>
      </c>
      <c r="V20" s="23">
        <f t="shared" si="15"/>
        <v>30807.799999999814</v>
      </c>
      <c r="W20" s="22">
        <f t="shared" si="16"/>
        <v>0.07828378309701635</v>
      </c>
      <c r="X20" s="23">
        <f>SUM('[8]hab'!N905:N906)</f>
        <v>8137929.594</v>
      </c>
      <c r="Y20" s="24">
        <f t="shared" si="17"/>
        <v>20.678786385119682</v>
      </c>
      <c r="Z20" s="21">
        <f>SUM('[8]hab'!F907)</f>
        <v>58523337.179</v>
      </c>
      <c r="AA20" s="22">
        <f t="shared" si="18"/>
        <v>4.112993267171731</v>
      </c>
      <c r="AB20" s="23">
        <f>SUM('[8]hab'!J907)</f>
        <v>11676966.364999998</v>
      </c>
      <c r="AC20" s="22">
        <f t="shared" si="19"/>
        <v>19.95266662474275</v>
      </c>
      <c r="AD20" s="23">
        <f t="shared" si="20"/>
        <v>46689041.91700001</v>
      </c>
      <c r="AE20" s="22">
        <f t="shared" si="21"/>
        <v>79.7785023335161</v>
      </c>
      <c r="AF20" s="23">
        <f>SUM('[8]hab'!N907)</f>
        <v>58366008.282000005</v>
      </c>
      <c r="AG20" s="24">
        <f t="shared" si="22"/>
        <v>99.73116895825885</v>
      </c>
      <c r="AH20" s="21">
        <f>SUM('[8]hab'!F1307)</f>
        <v>0.592</v>
      </c>
      <c r="AI20" s="22">
        <f t="shared" si="23"/>
        <v>2.3163126565320105E-07</v>
      </c>
      <c r="AJ20" s="23">
        <f>SUM('[8]hab'!J1307)</f>
        <v>0</v>
      </c>
      <c r="AK20" s="22">
        <f t="shared" si="24"/>
        <v>0</v>
      </c>
      <c r="AL20" s="23">
        <f t="shared" si="25"/>
        <v>0</v>
      </c>
      <c r="AM20" s="22">
        <f t="shared" si="26"/>
        <v>0</v>
      </c>
      <c r="AN20" s="23">
        <f>SUM('[8]hab'!N1307)</f>
        <v>0</v>
      </c>
      <c r="AO20" s="24">
        <f t="shared" si="27"/>
        <v>0</v>
      </c>
      <c r="AP20" s="21">
        <f>SUM('[8]hab'!D325)</f>
        <v>150704000</v>
      </c>
      <c r="AQ20" s="23">
        <f t="shared" si="31"/>
        <v>151623800</v>
      </c>
      <c r="AR20" s="25">
        <f t="shared" si="28"/>
        <v>1.1516384396878716</v>
      </c>
      <c r="AS20" s="21">
        <f>SUM('[1]habi'!$H$320)</f>
        <v>0</v>
      </c>
      <c r="AT20" s="23">
        <f t="shared" si="32"/>
        <v>151623800</v>
      </c>
      <c r="AU20" s="23">
        <f t="shared" si="33"/>
        <v>28396850.707999997</v>
      </c>
      <c r="AV20" s="22">
        <f t="shared" si="30"/>
        <v>18.728491640494433</v>
      </c>
      <c r="AW20" s="23">
        <f t="shared" si="0"/>
        <v>83387885.155</v>
      </c>
      <c r="AX20" s="22">
        <f t="shared" si="1"/>
        <v>54.996567263846444</v>
      </c>
      <c r="AY20" s="26">
        <f t="shared" si="2"/>
        <v>111784735.863</v>
      </c>
      <c r="AZ20" s="24">
        <f t="shared" si="29"/>
        <v>73.72505890434088</v>
      </c>
    </row>
    <row r="21" spans="1:52" ht="25.5">
      <c r="A21" s="20" t="s">
        <v>38</v>
      </c>
      <c r="B21" s="21">
        <f>SUM('[8]cul'!F327)</f>
        <v>23780629.134999998</v>
      </c>
      <c r="C21" s="22">
        <f t="shared" si="3"/>
        <v>0.26448108393325304</v>
      </c>
      <c r="D21" s="23">
        <f>SUM('[8]cul'!J327)</f>
        <v>9691184.571</v>
      </c>
      <c r="E21" s="22">
        <f t="shared" si="4"/>
        <v>40.75243138431796</v>
      </c>
      <c r="F21" s="23">
        <f t="shared" si="5"/>
        <v>10669330.545999998</v>
      </c>
      <c r="G21" s="22">
        <f t="shared" si="6"/>
        <v>44.865636167283</v>
      </c>
      <c r="H21" s="23">
        <f>SUM('[8]cul'!N327)</f>
        <v>20360515.117</v>
      </c>
      <c r="I21" s="24">
        <f t="shared" si="7"/>
        <v>85.61806755160096</v>
      </c>
      <c r="J21" s="21">
        <f>SUM('[8]cul'!F776)</f>
        <v>0</v>
      </c>
      <c r="K21" s="22">
        <f t="shared" si="8"/>
        <v>0</v>
      </c>
      <c r="L21" s="23">
        <f>SUM('[8]cul'!J776)</f>
        <v>0</v>
      </c>
      <c r="M21" s="22">
        <f t="shared" si="9"/>
        <v>0</v>
      </c>
      <c r="N21" s="23">
        <f t="shared" si="10"/>
        <v>0</v>
      </c>
      <c r="O21" s="22">
        <f t="shared" si="11"/>
        <v>0</v>
      </c>
      <c r="P21" s="23">
        <f>SUM('[8]cul'!N776)</f>
        <v>0</v>
      </c>
      <c r="Q21" s="24">
        <f t="shared" si="12"/>
        <v>0</v>
      </c>
      <c r="R21" s="21">
        <f>SUM('[8]cul'!F905:F906)</f>
        <v>0</v>
      </c>
      <c r="S21" s="22">
        <f t="shared" si="13"/>
        <v>0</v>
      </c>
      <c r="T21" s="23">
        <f>SUM('[8]cul'!J905:J906)</f>
        <v>0</v>
      </c>
      <c r="U21" s="22">
        <f t="shared" si="14"/>
        <v>0</v>
      </c>
      <c r="V21" s="23">
        <f t="shared" si="15"/>
        <v>0</v>
      </c>
      <c r="W21" s="22">
        <f t="shared" si="16"/>
        <v>0</v>
      </c>
      <c r="X21" s="23">
        <f>SUM('[8]cul'!N905:N906)</f>
        <v>0</v>
      </c>
      <c r="Y21" s="24">
        <f t="shared" si="17"/>
        <v>0</v>
      </c>
      <c r="Z21" s="21">
        <f>SUM('[8]cul'!F907)</f>
        <v>2346370.865</v>
      </c>
      <c r="AA21" s="22">
        <f t="shared" si="18"/>
        <v>0.16490186710500598</v>
      </c>
      <c r="AB21" s="23">
        <f>SUM('[8]cul'!J907)</f>
        <v>1613740.822</v>
      </c>
      <c r="AC21" s="22">
        <f t="shared" si="19"/>
        <v>68.77603391994043</v>
      </c>
      <c r="AD21" s="23">
        <f t="shared" si="20"/>
        <v>725790.1420000002</v>
      </c>
      <c r="AE21" s="22">
        <f t="shared" si="21"/>
        <v>30.932456280733785</v>
      </c>
      <c r="AF21" s="23">
        <f>SUM('[8]cul'!N907)</f>
        <v>2339530.964</v>
      </c>
      <c r="AG21" s="24">
        <f t="shared" si="22"/>
        <v>99.70849020067422</v>
      </c>
      <c r="AH21" s="21">
        <f>SUM('[8]cul'!F1307)</f>
        <v>0</v>
      </c>
      <c r="AI21" s="22">
        <f t="shared" si="23"/>
        <v>0</v>
      </c>
      <c r="AJ21" s="23">
        <f>SUM('[8]cul'!J1307)</f>
        <v>0</v>
      </c>
      <c r="AK21" s="22">
        <f t="shared" si="24"/>
        <v>0</v>
      </c>
      <c r="AL21" s="23">
        <f t="shared" si="25"/>
        <v>0</v>
      </c>
      <c r="AM21" s="22">
        <f t="shared" si="26"/>
        <v>0</v>
      </c>
      <c r="AN21" s="23">
        <f>SUM('[8]cul'!N1307)</f>
        <v>0</v>
      </c>
      <c r="AO21" s="24">
        <f t="shared" si="27"/>
        <v>0</v>
      </c>
      <c r="AP21" s="21">
        <f>SUM('[8]cul'!D325)</f>
        <v>26127000</v>
      </c>
      <c r="AQ21" s="23">
        <f t="shared" si="31"/>
        <v>26127000</v>
      </c>
      <c r="AR21" s="25">
        <f t="shared" si="28"/>
        <v>0.1984441592528681</v>
      </c>
      <c r="AS21" s="21">
        <f>SUM('[1]cult'!$H$320)</f>
        <v>0</v>
      </c>
      <c r="AT21" s="23">
        <f t="shared" si="32"/>
        <v>26127000</v>
      </c>
      <c r="AU21" s="23">
        <f t="shared" si="33"/>
        <v>11304925.393000001</v>
      </c>
      <c r="AV21" s="22">
        <f t="shared" si="30"/>
        <v>43.2691292264707</v>
      </c>
      <c r="AW21" s="23">
        <f t="shared" si="0"/>
        <v>11395120.688</v>
      </c>
      <c r="AX21" s="22">
        <f t="shared" si="1"/>
        <v>43.614347946568685</v>
      </c>
      <c r="AY21" s="26">
        <f t="shared" si="2"/>
        <v>22700046.081</v>
      </c>
      <c r="AZ21" s="24">
        <f t="shared" si="29"/>
        <v>86.88347717303938</v>
      </c>
    </row>
    <row r="22" spans="1:52" ht="15">
      <c r="A22" s="20" t="s">
        <v>39</v>
      </c>
      <c r="B22" s="21">
        <f>SUM('[8]pla'!F327)</f>
        <v>23731472.359</v>
      </c>
      <c r="C22" s="22">
        <f t="shared" si="3"/>
        <v>0.26393437689176397</v>
      </c>
      <c r="D22" s="23">
        <f>SUM('[8]pla'!J327)</f>
        <v>8204088.35</v>
      </c>
      <c r="E22" s="22">
        <f t="shared" si="4"/>
        <v>34.57049872798412</v>
      </c>
      <c r="F22" s="23">
        <f t="shared" si="5"/>
        <v>7431582.732999999</v>
      </c>
      <c r="G22" s="22">
        <f t="shared" si="6"/>
        <v>31.315304084711045</v>
      </c>
      <c r="H22" s="23">
        <f>SUM('[8]pla'!N327)</f>
        <v>15635671.082999999</v>
      </c>
      <c r="I22" s="24">
        <f t="shared" si="7"/>
        <v>65.88580281269518</v>
      </c>
      <c r="J22" s="21">
        <f>SUM('[8]pla'!F776)</f>
        <v>0</v>
      </c>
      <c r="K22" s="22">
        <f t="shared" si="8"/>
        <v>0</v>
      </c>
      <c r="L22" s="23">
        <f>SUM('[8]pla'!J776)</f>
        <v>0</v>
      </c>
      <c r="M22" s="22">
        <f t="shared" si="9"/>
        <v>0</v>
      </c>
      <c r="N22" s="23">
        <f t="shared" si="10"/>
        <v>0</v>
      </c>
      <c r="O22" s="22">
        <f t="shared" si="11"/>
        <v>0</v>
      </c>
      <c r="P22" s="23">
        <f>SUM('[8]pla'!N776)</f>
        <v>0</v>
      </c>
      <c r="Q22" s="24">
        <f t="shared" si="12"/>
        <v>0</v>
      </c>
      <c r="R22" s="21">
        <f>SUM('[8]pla'!F905:F906)</f>
        <v>338013.388</v>
      </c>
      <c r="S22" s="22">
        <f t="shared" si="13"/>
        <v>0.02352576601280199</v>
      </c>
      <c r="T22" s="23">
        <f>SUM('[8]pla'!J905:J906)</f>
        <v>14908.32</v>
      </c>
      <c r="U22" s="22">
        <f t="shared" si="14"/>
        <v>4.410570861767168</v>
      </c>
      <c r="V22" s="23">
        <f t="shared" si="15"/>
        <v>0</v>
      </c>
      <c r="W22" s="22">
        <f t="shared" si="16"/>
        <v>0</v>
      </c>
      <c r="X22" s="23">
        <f>SUM('[8]pla'!N905:N906)</f>
        <v>14908.32</v>
      </c>
      <c r="Y22" s="24">
        <f t="shared" si="17"/>
        <v>4.410570861767168</v>
      </c>
      <c r="Z22" s="21">
        <f>SUM('[8]pla'!F907)</f>
        <v>4842500.321</v>
      </c>
      <c r="AA22" s="22">
        <f t="shared" si="18"/>
        <v>0.34032869922696163</v>
      </c>
      <c r="AB22" s="23">
        <f>SUM('[8]pla'!J907)</f>
        <v>4081532.989</v>
      </c>
      <c r="AC22" s="22">
        <f t="shared" si="19"/>
        <v>84.28565242009407</v>
      </c>
      <c r="AD22" s="23">
        <f t="shared" si="20"/>
        <v>212311.63100000005</v>
      </c>
      <c r="AE22" s="22">
        <f t="shared" si="21"/>
        <v>4.38433901757918</v>
      </c>
      <c r="AF22" s="23">
        <f>SUM('[8]pla'!N907)</f>
        <v>4293844.62</v>
      </c>
      <c r="AG22" s="24">
        <f t="shared" si="22"/>
        <v>88.66999143767325</v>
      </c>
      <c r="AH22" s="21">
        <f>SUM('[8]pla'!F1307)</f>
        <v>0</v>
      </c>
      <c r="AI22" s="22">
        <f t="shared" si="23"/>
        <v>0</v>
      </c>
      <c r="AJ22" s="23">
        <f>SUM('[8]pla'!J1307)</f>
        <v>0</v>
      </c>
      <c r="AK22" s="22">
        <f t="shared" si="24"/>
        <v>0</v>
      </c>
      <c r="AL22" s="23">
        <f t="shared" si="25"/>
        <v>0</v>
      </c>
      <c r="AM22" s="22">
        <f t="shared" si="26"/>
        <v>0</v>
      </c>
      <c r="AN22" s="23">
        <f>SUM('[8]pla'!N1307)</f>
        <v>0</v>
      </c>
      <c r="AO22" s="24">
        <f t="shared" si="27"/>
        <v>0</v>
      </c>
      <c r="AP22" s="21">
        <f>SUM('[8]pla'!D325)</f>
        <v>28733000</v>
      </c>
      <c r="AQ22" s="23">
        <f t="shared" si="31"/>
        <v>28911986.068000004</v>
      </c>
      <c r="AR22" s="25">
        <f t="shared" si="28"/>
        <v>0.21959715113081857</v>
      </c>
      <c r="AS22" s="21">
        <f>SUM('[1]plan'!$H$320)</f>
        <v>0</v>
      </c>
      <c r="AT22" s="23">
        <f t="shared" si="32"/>
        <v>28911986.068000004</v>
      </c>
      <c r="AU22" s="23">
        <f t="shared" si="33"/>
        <v>12300529.659</v>
      </c>
      <c r="AV22" s="22">
        <f t="shared" si="30"/>
        <v>42.54474123662613</v>
      </c>
      <c r="AW22" s="23">
        <f t="shared" si="0"/>
        <v>7643894.363999999</v>
      </c>
      <c r="AX22" s="22">
        <f t="shared" si="1"/>
        <v>26.438496290160842</v>
      </c>
      <c r="AY22" s="26">
        <f t="shared" si="2"/>
        <v>19944424.023</v>
      </c>
      <c r="AZ22" s="24">
        <f t="shared" si="29"/>
        <v>68.98323752678697</v>
      </c>
    </row>
    <row r="23" spans="1:52" ht="25.5">
      <c r="A23" s="20" t="s">
        <v>40</v>
      </c>
      <c r="B23" s="21">
        <f>SUM('[8]int'!F327)</f>
        <v>519630091.798</v>
      </c>
      <c r="C23" s="22">
        <f t="shared" si="3"/>
        <v>5.779171322292723</v>
      </c>
      <c r="D23" s="23">
        <f>SUM('[8]int'!J327)</f>
        <v>295551655.09800005</v>
      </c>
      <c r="E23" s="22">
        <f t="shared" si="4"/>
        <v>56.87731710751122</v>
      </c>
      <c r="F23" s="23">
        <f t="shared" si="5"/>
        <v>172912910.54399997</v>
      </c>
      <c r="G23" s="22">
        <f t="shared" si="6"/>
        <v>33.27615418608548</v>
      </c>
      <c r="H23" s="23">
        <f>SUM('[8]int'!N327)</f>
        <v>468464565.642</v>
      </c>
      <c r="I23" s="24">
        <f t="shared" si="7"/>
        <v>90.15347129359668</v>
      </c>
      <c r="J23" s="21">
        <f>SUM('[8]int'!F776)</f>
        <v>0</v>
      </c>
      <c r="K23" s="22">
        <f t="shared" si="8"/>
        <v>0</v>
      </c>
      <c r="L23" s="23">
        <f>SUM('[8]int'!J776)</f>
        <v>0</v>
      </c>
      <c r="M23" s="22">
        <f t="shared" si="9"/>
        <v>0</v>
      </c>
      <c r="N23" s="23">
        <f t="shared" si="10"/>
        <v>0</v>
      </c>
      <c r="O23" s="22">
        <f t="shared" si="11"/>
        <v>0</v>
      </c>
      <c r="P23" s="23">
        <f>SUM('[8]int'!N776)</f>
        <v>0</v>
      </c>
      <c r="Q23" s="24">
        <f t="shared" si="12"/>
        <v>0</v>
      </c>
      <c r="R23" s="21">
        <f>SUM('[8]int'!F905:F906)</f>
        <v>1778368.219</v>
      </c>
      <c r="S23" s="22">
        <f t="shared" si="13"/>
        <v>0.12377460801877294</v>
      </c>
      <c r="T23" s="23">
        <f>SUM('[8]int'!J905:J906)</f>
        <v>1073460.223</v>
      </c>
      <c r="U23" s="22">
        <f t="shared" si="14"/>
        <v>60.36208989405023</v>
      </c>
      <c r="V23" s="23">
        <f t="shared" si="15"/>
        <v>0</v>
      </c>
      <c r="W23" s="22">
        <f t="shared" si="16"/>
        <v>0</v>
      </c>
      <c r="X23" s="23">
        <f>SUM('[8]int'!N905:N906)</f>
        <v>1073460.223</v>
      </c>
      <c r="Y23" s="24">
        <f t="shared" si="17"/>
        <v>60.36208989405023</v>
      </c>
      <c r="Z23" s="21">
        <f>SUM('[8]int'!F907)</f>
        <v>49083540.239999995</v>
      </c>
      <c r="AA23" s="22">
        <f t="shared" si="18"/>
        <v>3.449568672384488</v>
      </c>
      <c r="AB23" s="23">
        <f>SUM('[8]int'!J907)</f>
        <v>38323623.210999995</v>
      </c>
      <c r="AC23" s="22">
        <f t="shared" si="19"/>
        <v>78.07835992190444</v>
      </c>
      <c r="AD23" s="23">
        <f t="shared" si="20"/>
        <v>6278103.510000005</v>
      </c>
      <c r="AE23" s="22">
        <f t="shared" si="21"/>
        <v>12.790649328272671</v>
      </c>
      <c r="AF23" s="23">
        <f>SUM('[8]int'!N907)</f>
        <v>44601726.721</v>
      </c>
      <c r="AG23" s="24">
        <f t="shared" si="22"/>
        <v>90.86900925017711</v>
      </c>
      <c r="AH23" s="21">
        <f>SUM('[8]int'!F1307)</f>
        <v>4368209.565000001</v>
      </c>
      <c r="AI23" s="22">
        <f t="shared" si="23"/>
        <v>1.7091451185462316</v>
      </c>
      <c r="AJ23" s="23">
        <f>SUM('[8]int'!J1307)</f>
        <v>0</v>
      </c>
      <c r="AK23" s="22">
        <f t="shared" si="24"/>
        <v>0</v>
      </c>
      <c r="AL23" s="23">
        <f t="shared" si="25"/>
        <v>0</v>
      </c>
      <c r="AM23" s="22">
        <f t="shared" si="26"/>
        <v>0</v>
      </c>
      <c r="AN23" s="23">
        <f>SUM('[8]int'!N1307)</f>
        <v>0</v>
      </c>
      <c r="AO23" s="24">
        <f t="shared" si="27"/>
        <v>0</v>
      </c>
      <c r="AP23" s="21">
        <f>SUM('[8]int'!D325)</f>
        <v>570492000</v>
      </c>
      <c r="AQ23" s="23">
        <f t="shared" si="31"/>
        <v>570492000.257</v>
      </c>
      <c r="AR23" s="25">
        <f t="shared" si="28"/>
        <v>4.333096235751803</v>
      </c>
      <c r="AS23" s="21">
        <f>SUM('[1]inte'!$H$320)</f>
        <v>0</v>
      </c>
      <c r="AT23" s="23">
        <f t="shared" si="32"/>
        <v>570492000.257</v>
      </c>
      <c r="AU23" s="23">
        <f t="shared" si="33"/>
        <v>334948738.53200006</v>
      </c>
      <c r="AV23" s="22">
        <f t="shared" si="30"/>
        <v>58.71225860855359</v>
      </c>
      <c r="AW23" s="23">
        <f t="shared" si="0"/>
        <v>179191014.05399996</v>
      </c>
      <c r="AX23" s="22">
        <f t="shared" si="1"/>
        <v>31.40990828500251</v>
      </c>
      <c r="AY23" s="26">
        <f t="shared" si="2"/>
        <v>514139752.586</v>
      </c>
      <c r="AZ23" s="24">
        <f t="shared" si="29"/>
        <v>90.1221668935561</v>
      </c>
    </row>
    <row r="24" spans="1:52" ht="15">
      <c r="A24" s="20" t="s">
        <v>41</v>
      </c>
      <c r="B24" s="21">
        <f>SUM('[8]dasc'!F327)</f>
        <v>3846003.045</v>
      </c>
      <c r="C24" s="22">
        <f t="shared" si="3"/>
        <v>0.04277410191200948</v>
      </c>
      <c r="D24" s="23">
        <f>SUM('[8]dasc'!J327)</f>
        <v>1205783.548</v>
      </c>
      <c r="E24" s="22">
        <f t="shared" si="4"/>
        <v>31.35160149099674</v>
      </c>
      <c r="F24" s="23">
        <f t="shared" si="5"/>
        <v>1432350.526</v>
      </c>
      <c r="G24" s="22">
        <f t="shared" si="6"/>
        <v>37.242573894010015</v>
      </c>
      <c r="H24" s="23">
        <f>SUM('[8]dasc'!N327)</f>
        <v>2638134.074</v>
      </c>
      <c r="I24" s="24">
        <f t="shared" si="7"/>
        <v>68.59417538500675</v>
      </c>
      <c r="J24" s="21">
        <f>SUM('[8]dasc'!F776)</f>
        <v>0</v>
      </c>
      <c r="K24" s="22">
        <f t="shared" si="8"/>
        <v>0</v>
      </c>
      <c r="L24" s="23">
        <f>SUM('[8]dasc'!J776)</f>
        <v>0</v>
      </c>
      <c r="M24" s="22">
        <f t="shared" si="9"/>
        <v>0</v>
      </c>
      <c r="N24" s="23">
        <f t="shared" si="10"/>
        <v>0</v>
      </c>
      <c r="O24" s="22">
        <f t="shared" si="11"/>
        <v>0</v>
      </c>
      <c r="P24" s="23">
        <f>SUM('[8]dasc'!N776)</f>
        <v>0</v>
      </c>
      <c r="Q24" s="24">
        <f t="shared" si="12"/>
        <v>0</v>
      </c>
      <c r="R24" s="21">
        <f>SUM('[8]dasc'!F905:F906)</f>
        <v>0</v>
      </c>
      <c r="S24" s="22">
        <f t="shared" si="13"/>
        <v>0</v>
      </c>
      <c r="T24" s="23">
        <f>SUM('[8]dasc'!J905:J906)</f>
        <v>0</v>
      </c>
      <c r="U24" s="22">
        <f t="shared" si="14"/>
        <v>0</v>
      </c>
      <c r="V24" s="23">
        <f t="shared" si="15"/>
        <v>0</v>
      </c>
      <c r="W24" s="22">
        <f t="shared" si="16"/>
        <v>0</v>
      </c>
      <c r="X24" s="23">
        <f>SUM('[8]dasc'!N905:N906)</f>
        <v>0</v>
      </c>
      <c r="Y24" s="24">
        <f t="shared" si="17"/>
        <v>0</v>
      </c>
      <c r="Z24" s="21">
        <f>SUM('[8]dasc'!F907)</f>
        <v>75996.955</v>
      </c>
      <c r="AA24" s="22">
        <f t="shared" si="18"/>
        <v>0.005341031104984811</v>
      </c>
      <c r="AB24" s="23">
        <f>SUM('[8]dasc'!J907)</f>
        <v>72172.169</v>
      </c>
      <c r="AC24" s="22">
        <f t="shared" si="19"/>
        <v>94.96718519840695</v>
      </c>
      <c r="AD24" s="23">
        <f t="shared" si="20"/>
        <v>2077.119000000006</v>
      </c>
      <c r="AE24" s="22">
        <f t="shared" si="21"/>
        <v>2.733160822035575</v>
      </c>
      <c r="AF24" s="23">
        <f>SUM('[8]dasc'!N907)</f>
        <v>74249.288</v>
      </c>
      <c r="AG24" s="24">
        <f t="shared" si="22"/>
        <v>97.70034602044252</v>
      </c>
      <c r="AH24" s="21">
        <f>SUM('[8]dasc'!F1307)</f>
        <v>0</v>
      </c>
      <c r="AI24" s="22">
        <f t="shared" si="23"/>
        <v>0</v>
      </c>
      <c r="AJ24" s="23">
        <f>SUM('[8]dasc'!J1307)</f>
        <v>0</v>
      </c>
      <c r="AK24" s="22">
        <f t="shared" si="24"/>
        <v>0</v>
      </c>
      <c r="AL24" s="23">
        <f t="shared" si="25"/>
        <v>0</v>
      </c>
      <c r="AM24" s="22">
        <f t="shared" si="26"/>
        <v>0</v>
      </c>
      <c r="AN24" s="23">
        <f>SUM('[8]dasc'!N1307)</f>
        <v>0</v>
      </c>
      <c r="AO24" s="24">
        <f t="shared" si="27"/>
        <v>0</v>
      </c>
      <c r="AP24" s="21">
        <f>SUM('[8]dasc'!D325)</f>
        <v>3922000</v>
      </c>
      <c r="AQ24" s="23">
        <f t="shared" si="31"/>
        <v>3922000</v>
      </c>
      <c r="AR24" s="25">
        <f t="shared" si="28"/>
        <v>0.029789030221217466</v>
      </c>
      <c r="AS24" s="21">
        <f>SUM('[1]dasc'!$H$320)</f>
        <v>0</v>
      </c>
      <c r="AT24" s="23">
        <f t="shared" si="32"/>
        <v>3922000</v>
      </c>
      <c r="AU24" s="23">
        <f t="shared" si="33"/>
        <v>1277955.717</v>
      </c>
      <c r="AV24" s="22">
        <f t="shared" si="30"/>
        <v>32.58428651198368</v>
      </c>
      <c r="AW24" s="23">
        <f t="shared" si="0"/>
        <v>1434427.645</v>
      </c>
      <c r="AX24" s="22">
        <f t="shared" si="1"/>
        <v>36.57388182049974</v>
      </c>
      <c r="AY24" s="26">
        <f t="shared" si="2"/>
        <v>2712383.3619999997</v>
      </c>
      <c r="AZ24" s="24">
        <f t="shared" si="29"/>
        <v>69.15816833248341</v>
      </c>
    </row>
    <row r="25" spans="1:52" ht="15">
      <c r="A25" s="20" t="s">
        <v>42</v>
      </c>
      <c r="B25" s="21">
        <f>SUM('[8]amb'!F327)</f>
        <v>45217278.411</v>
      </c>
      <c r="C25" s="22">
        <f t="shared" si="3"/>
        <v>0.5028931210676718</v>
      </c>
      <c r="D25" s="23">
        <f>SUM('[8]amb'!J327)</f>
        <v>19922243.119</v>
      </c>
      <c r="E25" s="22">
        <f t="shared" si="4"/>
        <v>44.05891689879663</v>
      </c>
      <c r="F25" s="23">
        <f t="shared" si="5"/>
        <v>19953464.528</v>
      </c>
      <c r="G25" s="22">
        <f t="shared" si="6"/>
        <v>44.12796441801311</v>
      </c>
      <c r="H25" s="23">
        <f>SUM('[8]amb'!N327)</f>
        <v>39875707.647</v>
      </c>
      <c r="I25" s="24">
        <f t="shared" si="7"/>
        <v>88.18688131680975</v>
      </c>
      <c r="J25" s="21">
        <f>SUM('[8]amb'!F776)</f>
        <v>0</v>
      </c>
      <c r="K25" s="22">
        <f t="shared" si="8"/>
        <v>0</v>
      </c>
      <c r="L25" s="23">
        <f>SUM('[8]amb'!J776)</f>
        <v>0</v>
      </c>
      <c r="M25" s="22">
        <f t="shared" si="9"/>
        <v>0</v>
      </c>
      <c r="N25" s="23">
        <f t="shared" si="10"/>
        <v>0</v>
      </c>
      <c r="O25" s="22">
        <f t="shared" si="11"/>
        <v>0</v>
      </c>
      <c r="P25" s="23">
        <f>SUM('[8]amb'!N776)</f>
        <v>0</v>
      </c>
      <c r="Q25" s="24">
        <f t="shared" si="12"/>
        <v>0</v>
      </c>
      <c r="R25" s="21">
        <f>SUM('[8]amb'!F905:F906)</f>
        <v>2368000</v>
      </c>
      <c r="S25" s="22">
        <f t="shared" si="13"/>
        <v>0.16481303964893576</v>
      </c>
      <c r="T25" s="23">
        <f>SUM('[8]amb'!J905:J906)</f>
        <v>394478.848</v>
      </c>
      <c r="U25" s="22">
        <f t="shared" si="14"/>
        <v>16.658735135135135</v>
      </c>
      <c r="V25" s="23">
        <f t="shared" si="15"/>
        <v>121691.11200000002</v>
      </c>
      <c r="W25" s="22">
        <f t="shared" si="16"/>
        <v>5.138982770270271</v>
      </c>
      <c r="X25" s="23">
        <f>SUM('[8]amb'!N905:N906)</f>
        <v>516169.96</v>
      </c>
      <c r="Y25" s="24">
        <f t="shared" si="17"/>
        <v>21.797717905405406</v>
      </c>
      <c r="Z25" s="21">
        <f>SUM('[8]amb'!F907)</f>
        <v>11455000</v>
      </c>
      <c r="AA25" s="22">
        <f t="shared" si="18"/>
        <v>0.8050521406759128</v>
      </c>
      <c r="AB25" s="23">
        <f>SUM('[8]amb'!J907)</f>
        <v>6402223.654000001</v>
      </c>
      <c r="AC25" s="22">
        <f t="shared" si="19"/>
        <v>55.89021085988652</v>
      </c>
      <c r="AD25" s="23">
        <f t="shared" si="20"/>
        <v>2593818.352</v>
      </c>
      <c r="AE25" s="22">
        <f t="shared" si="21"/>
        <v>22.6435473766914</v>
      </c>
      <c r="AF25" s="23">
        <f>SUM('[8]amb'!N907)</f>
        <v>8996042.006000001</v>
      </c>
      <c r="AG25" s="24">
        <f t="shared" si="22"/>
        <v>78.53375823657792</v>
      </c>
      <c r="AH25" s="21">
        <f>SUM('[8]amb'!F1307)</f>
        <v>2385418.755</v>
      </c>
      <c r="AI25" s="22">
        <f t="shared" si="23"/>
        <v>0.9333404819823193</v>
      </c>
      <c r="AJ25" s="23">
        <f>SUM('[8]amb'!J1307)</f>
        <v>0</v>
      </c>
      <c r="AK25" s="22">
        <f t="shared" si="24"/>
        <v>0</v>
      </c>
      <c r="AL25" s="23">
        <f t="shared" si="25"/>
        <v>0</v>
      </c>
      <c r="AM25" s="22">
        <f t="shared" si="26"/>
        <v>0</v>
      </c>
      <c r="AN25" s="23">
        <f>SUM('[8]amb'!N1307)</f>
        <v>0</v>
      </c>
      <c r="AO25" s="24">
        <f t="shared" si="27"/>
        <v>0</v>
      </c>
      <c r="AP25" s="21">
        <f>SUM('[8]amb'!D325)</f>
        <v>58823000</v>
      </c>
      <c r="AQ25" s="23">
        <f t="shared" si="31"/>
        <v>59040278.411</v>
      </c>
      <c r="AR25" s="25">
        <f t="shared" si="28"/>
        <v>0.4484325950674075</v>
      </c>
      <c r="AS25" s="21">
        <f>SUM('[1]ambi'!$H$320)</f>
        <v>0</v>
      </c>
      <c r="AT25" s="23">
        <f t="shared" si="32"/>
        <v>59040278.411</v>
      </c>
      <c r="AU25" s="23">
        <f t="shared" si="33"/>
        <v>26718945.621</v>
      </c>
      <c r="AV25" s="22">
        <f t="shared" si="30"/>
        <v>45.25545329410557</v>
      </c>
      <c r="AW25" s="23">
        <f t="shared" si="0"/>
        <v>22668973.992</v>
      </c>
      <c r="AX25" s="22">
        <f t="shared" si="1"/>
        <v>38.395777598122685</v>
      </c>
      <c r="AY25" s="26">
        <f t="shared" si="2"/>
        <v>49387919.613</v>
      </c>
      <c r="AZ25" s="24">
        <f t="shared" si="29"/>
        <v>83.65123089222826</v>
      </c>
    </row>
    <row r="26" spans="1:52" ht="25.5">
      <c r="A26" s="20" t="s">
        <v>43</v>
      </c>
      <c r="B26" s="21">
        <f>SUM('[8]dad'!F327)</f>
        <v>9000000</v>
      </c>
      <c r="C26" s="22">
        <f t="shared" si="3"/>
        <v>0.10009532304155658</v>
      </c>
      <c r="D26" s="23">
        <f>SUM('[8]dad'!J327)</f>
        <v>3167787.5190000003</v>
      </c>
      <c r="E26" s="22">
        <f t="shared" si="4"/>
        <v>35.1976391</v>
      </c>
      <c r="F26" s="23">
        <f t="shared" si="5"/>
        <v>3987920.034000001</v>
      </c>
      <c r="G26" s="22">
        <f t="shared" si="6"/>
        <v>44.31022260000001</v>
      </c>
      <c r="H26" s="23">
        <f>SUM('[8]dad'!N327)</f>
        <v>7155707.553000001</v>
      </c>
      <c r="I26" s="24">
        <f t="shared" si="7"/>
        <v>79.50786170000002</v>
      </c>
      <c r="J26" s="21">
        <f>SUM('[8]dad'!F776)</f>
        <v>0</v>
      </c>
      <c r="K26" s="22">
        <f t="shared" si="8"/>
        <v>0</v>
      </c>
      <c r="L26" s="23">
        <f>SUM('[8]dad'!J776)</f>
        <v>0</v>
      </c>
      <c r="M26" s="22">
        <f t="shared" si="9"/>
        <v>0</v>
      </c>
      <c r="N26" s="23">
        <f t="shared" si="10"/>
        <v>0</v>
      </c>
      <c r="O26" s="22">
        <f t="shared" si="11"/>
        <v>0</v>
      </c>
      <c r="P26" s="23">
        <f>SUM('[8]dad'!N776)</f>
        <v>0</v>
      </c>
      <c r="Q26" s="24">
        <f t="shared" si="12"/>
        <v>0</v>
      </c>
      <c r="R26" s="21">
        <f>SUM('[8]dad'!F905:F906)</f>
        <v>365000</v>
      </c>
      <c r="S26" s="22">
        <f t="shared" si="13"/>
        <v>0.025404036939130722</v>
      </c>
      <c r="T26" s="23">
        <f>SUM('[8]dad'!J905:J906)</f>
        <v>18931.6</v>
      </c>
      <c r="U26" s="22">
        <f t="shared" si="14"/>
        <v>5.1867397260273975</v>
      </c>
      <c r="V26" s="23">
        <f t="shared" si="15"/>
        <v>0</v>
      </c>
      <c r="W26" s="22">
        <f t="shared" si="16"/>
        <v>0</v>
      </c>
      <c r="X26" s="23">
        <f>SUM('[8]dad'!N905:N906)</f>
        <v>18931.6</v>
      </c>
      <c r="Y26" s="24">
        <f t="shared" si="17"/>
        <v>5.1867397260273975</v>
      </c>
      <c r="Z26" s="21">
        <f>SUM('[8]dad'!F907)</f>
        <v>874000</v>
      </c>
      <c r="AA26" s="22">
        <f t="shared" si="18"/>
        <v>0.06142431872114778</v>
      </c>
      <c r="AB26" s="23">
        <f>SUM('[8]dad'!J907)</f>
        <v>652368.763</v>
      </c>
      <c r="AC26" s="22">
        <f t="shared" si="19"/>
        <v>74.64173489702517</v>
      </c>
      <c r="AD26" s="23">
        <f t="shared" si="20"/>
        <v>49824.04799999995</v>
      </c>
      <c r="AE26" s="22">
        <f t="shared" si="21"/>
        <v>5.700691990846677</v>
      </c>
      <c r="AF26" s="23">
        <f>SUM('[8]dad'!N907)</f>
        <v>702192.811</v>
      </c>
      <c r="AG26" s="24">
        <f t="shared" si="22"/>
        <v>80.34242688787185</v>
      </c>
      <c r="AH26" s="21">
        <f>SUM('[8]dad'!F1307)</f>
        <v>171807.189</v>
      </c>
      <c r="AI26" s="22">
        <f t="shared" si="23"/>
        <v>0.06722283215606203</v>
      </c>
      <c r="AJ26" s="23">
        <f>SUM('[8]dad'!J1307)</f>
        <v>0</v>
      </c>
      <c r="AK26" s="22">
        <f t="shared" si="24"/>
        <v>0</v>
      </c>
      <c r="AL26" s="23">
        <f t="shared" si="25"/>
        <v>0</v>
      </c>
      <c r="AM26" s="22">
        <f t="shared" si="26"/>
        <v>0</v>
      </c>
      <c r="AN26" s="23">
        <f>SUM('[8]dad'!N1307)</f>
        <v>0</v>
      </c>
      <c r="AO26" s="24">
        <f t="shared" si="27"/>
        <v>0</v>
      </c>
      <c r="AP26" s="21">
        <f>SUM('[8]dad'!D325)</f>
        <v>10239000</v>
      </c>
      <c r="AQ26" s="23">
        <f t="shared" si="31"/>
        <v>10239000</v>
      </c>
      <c r="AR26" s="25">
        <f t="shared" si="28"/>
        <v>0.0777689649247949</v>
      </c>
      <c r="AS26" s="21">
        <f>SUM('[1]dade'!$H$320)</f>
        <v>0</v>
      </c>
      <c r="AT26" s="23">
        <f t="shared" si="32"/>
        <v>10239000</v>
      </c>
      <c r="AU26" s="23">
        <f t="shared" si="33"/>
        <v>3839087.882</v>
      </c>
      <c r="AV26" s="22">
        <f t="shared" si="30"/>
        <v>37.49475419474558</v>
      </c>
      <c r="AW26" s="23">
        <f t="shared" si="0"/>
        <v>4037744.082000001</v>
      </c>
      <c r="AX26" s="22">
        <f t="shared" si="1"/>
        <v>39.43494561968943</v>
      </c>
      <c r="AY26" s="26">
        <f t="shared" si="2"/>
        <v>7876831.964000002</v>
      </c>
      <c r="AZ26" s="24">
        <f t="shared" si="29"/>
        <v>76.92969981443501</v>
      </c>
    </row>
    <row r="27" spans="1:52" ht="25.5">
      <c r="A27" s="20" t="s">
        <v>44</v>
      </c>
      <c r="B27" s="21">
        <f>SUM('[8]bom'!F327)</f>
        <v>32000000</v>
      </c>
      <c r="C27" s="22">
        <f t="shared" si="3"/>
        <v>0.3558944819255345</v>
      </c>
      <c r="D27" s="23">
        <f>SUM('[8]bom'!J327)</f>
        <v>11496990.478</v>
      </c>
      <c r="E27" s="22">
        <f t="shared" si="4"/>
        <v>35.92809524375</v>
      </c>
      <c r="F27" s="23">
        <f t="shared" si="5"/>
        <v>12042941.868999999</v>
      </c>
      <c r="G27" s="22">
        <f t="shared" si="6"/>
        <v>37.634193340624996</v>
      </c>
      <c r="H27" s="23">
        <f>SUM('[8]bom'!N327)</f>
        <v>23539932.347</v>
      </c>
      <c r="I27" s="24">
        <f t="shared" si="7"/>
        <v>73.562288584375</v>
      </c>
      <c r="J27" s="21">
        <f>SUM('[8]bom'!F776)</f>
        <v>0</v>
      </c>
      <c r="K27" s="22">
        <f t="shared" si="8"/>
        <v>0</v>
      </c>
      <c r="L27" s="23">
        <f>SUM('[8]bom'!J776)</f>
        <v>0</v>
      </c>
      <c r="M27" s="22">
        <f t="shared" si="9"/>
        <v>0</v>
      </c>
      <c r="N27" s="23">
        <f t="shared" si="10"/>
        <v>0</v>
      </c>
      <c r="O27" s="22">
        <f t="shared" si="11"/>
        <v>0</v>
      </c>
      <c r="P27" s="23">
        <f>SUM('[8]bom'!N776)</f>
        <v>0</v>
      </c>
      <c r="Q27" s="24">
        <f t="shared" si="12"/>
        <v>0</v>
      </c>
      <c r="R27" s="21">
        <f>SUM('[8]bom'!F905:F906)</f>
        <v>17000</v>
      </c>
      <c r="S27" s="22">
        <f t="shared" si="13"/>
        <v>0.0011832017204526637</v>
      </c>
      <c r="T27" s="23">
        <f>SUM('[8]bom'!J905:J906)</f>
        <v>10661.996</v>
      </c>
      <c r="U27" s="22">
        <f t="shared" si="14"/>
        <v>62.71762352941176</v>
      </c>
      <c r="V27" s="23">
        <f t="shared" si="15"/>
        <v>0</v>
      </c>
      <c r="W27" s="22">
        <f t="shared" si="16"/>
        <v>0</v>
      </c>
      <c r="X27" s="23">
        <f>SUM('[8]bom'!N905:N906)</f>
        <v>10661.996</v>
      </c>
      <c r="Y27" s="24">
        <f t="shared" si="17"/>
        <v>62.71762352941176</v>
      </c>
      <c r="Z27" s="21">
        <f>SUM('[8]bom'!F907)</f>
        <v>7759000</v>
      </c>
      <c r="AA27" s="22">
        <f t="shared" si="18"/>
        <v>0.5452989576171461</v>
      </c>
      <c r="AB27" s="23">
        <f>SUM('[8]bom'!J907)</f>
        <v>5964350.75</v>
      </c>
      <c r="AC27" s="22">
        <f t="shared" si="19"/>
        <v>76.87009601752803</v>
      </c>
      <c r="AD27" s="23">
        <f t="shared" si="20"/>
        <v>129478.54000000004</v>
      </c>
      <c r="AE27" s="22">
        <f t="shared" si="21"/>
        <v>1.6687529320788768</v>
      </c>
      <c r="AF27" s="23">
        <f>SUM('[8]bom'!N907)</f>
        <v>6093829.29</v>
      </c>
      <c r="AG27" s="24">
        <f t="shared" si="22"/>
        <v>78.53884894960692</v>
      </c>
      <c r="AH27" s="21">
        <f>SUM('[8]bom'!F1307)</f>
        <v>1639000.982</v>
      </c>
      <c r="AI27" s="22">
        <f t="shared" si="23"/>
        <v>0.6412903241005058</v>
      </c>
      <c r="AJ27" s="23">
        <f>SUM('[8]bom'!J1307)</f>
        <v>0</v>
      </c>
      <c r="AK27" s="22">
        <f t="shared" si="24"/>
        <v>0</v>
      </c>
      <c r="AL27" s="23">
        <f t="shared" si="25"/>
        <v>0</v>
      </c>
      <c r="AM27" s="22">
        <f t="shared" si="26"/>
        <v>0</v>
      </c>
      <c r="AN27" s="23">
        <f>SUM('[8]bom'!N1307)</f>
        <v>0</v>
      </c>
      <c r="AO27" s="24">
        <f t="shared" si="27"/>
        <v>0</v>
      </c>
      <c r="AP27" s="21">
        <f>SUM('[8]bom'!D325)</f>
        <v>39776000</v>
      </c>
      <c r="AQ27" s="23">
        <f t="shared" si="31"/>
        <v>39776000</v>
      </c>
      <c r="AR27" s="25">
        <f t="shared" si="28"/>
        <v>0.3021133263842799</v>
      </c>
      <c r="AS27" s="21">
        <f>SUM('[1]bomb'!$H$320)</f>
        <v>0</v>
      </c>
      <c r="AT27" s="23">
        <f t="shared" si="32"/>
        <v>39776000</v>
      </c>
      <c r="AU27" s="23">
        <f t="shared" si="33"/>
        <v>17472003.224</v>
      </c>
      <c r="AV27" s="22">
        <f t="shared" si="30"/>
        <v>43.925993624296055</v>
      </c>
      <c r="AW27" s="23">
        <f t="shared" si="0"/>
        <v>12172420.408999998</v>
      </c>
      <c r="AX27" s="22">
        <f t="shared" si="1"/>
        <v>30.602424600261457</v>
      </c>
      <c r="AY27" s="26">
        <f t="shared" si="2"/>
        <v>29644423.632999998</v>
      </c>
      <c r="AZ27" s="24">
        <f t="shared" si="29"/>
        <v>74.52841822455751</v>
      </c>
    </row>
    <row r="28" spans="1:52" s="33" customFormat="1" ht="15.75">
      <c r="A28" s="27" t="s">
        <v>45</v>
      </c>
      <c r="B28" s="28">
        <f>SUM(B5:B27)-B10</f>
        <v>3253421733.611</v>
      </c>
      <c r="C28" s="29">
        <f t="shared" si="3"/>
        <v>36.183588824023786</v>
      </c>
      <c r="D28" s="30">
        <f>SUM(D5:D27)-D10</f>
        <v>1707587075.8820002</v>
      </c>
      <c r="E28" s="29">
        <f t="shared" si="4"/>
        <v>52.48588150257222</v>
      </c>
      <c r="F28" s="30">
        <f>SUM(F5:F27)-F10</f>
        <v>676484909.1919999</v>
      </c>
      <c r="G28" s="29">
        <f t="shared" si="6"/>
        <v>20.793028527573142</v>
      </c>
      <c r="H28" s="30">
        <f>SUM(H5:H27)-H10</f>
        <v>2384071985.074</v>
      </c>
      <c r="I28" s="31">
        <f t="shared" si="7"/>
        <v>73.27891003014535</v>
      </c>
      <c r="J28" s="28">
        <f>SUM(J5:J27)-J10</f>
        <v>1221701735</v>
      </c>
      <c r="K28" s="29">
        <f t="shared" si="8"/>
        <v>92.91761304604847</v>
      </c>
      <c r="L28" s="30">
        <f>SUM(L5:L27)-L10</f>
        <v>330286718.47700006</v>
      </c>
      <c r="M28" s="29">
        <f t="shared" si="9"/>
        <v>27.034971713206257</v>
      </c>
      <c r="N28" s="30">
        <f>SUM(N5:N27)-N10</f>
        <v>0</v>
      </c>
      <c r="O28" s="29">
        <f t="shared" si="11"/>
        <v>0</v>
      </c>
      <c r="P28" s="30">
        <f>SUM(P5:P27)-P10</f>
        <v>330286718.47700006</v>
      </c>
      <c r="Q28" s="31">
        <f t="shared" si="12"/>
        <v>27.034971713206257</v>
      </c>
      <c r="R28" s="28">
        <f>SUM(R5:R27)-R10</f>
        <v>397314757.5759999</v>
      </c>
      <c r="S28" s="29">
        <f t="shared" si="13"/>
        <v>27.65314733677389</v>
      </c>
      <c r="T28" s="30">
        <f>SUM(T5:T27)-T10</f>
        <v>17923048.723</v>
      </c>
      <c r="U28" s="29">
        <f t="shared" si="14"/>
        <v>4.511045306332879</v>
      </c>
      <c r="V28" s="30">
        <f>SUM(V5:V27)-V10</f>
        <v>1128436.3900000008</v>
      </c>
      <c r="W28" s="29">
        <f t="shared" si="16"/>
        <v>0.28401572518588086</v>
      </c>
      <c r="X28" s="30">
        <f>SUM(X5:X27)-X10</f>
        <v>19051485.113</v>
      </c>
      <c r="Y28" s="31">
        <f t="shared" si="17"/>
        <v>4.79506103151876</v>
      </c>
      <c r="Z28" s="28">
        <f>SUM(Z5:Z27)-Z10</f>
        <v>409819129.946</v>
      </c>
      <c r="AA28" s="29">
        <f t="shared" si="18"/>
        <v>28.80190029270776</v>
      </c>
      <c r="AB28" s="30">
        <f>SUM(AB5:AB27)-AB10</f>
        <v>221511486.72600004</v>
      </c>
      <c r="AC28" s="29">
        <f t="shared" si="19"/>
        <v>54.05103630842895</v>
      </c>
      <c r="AD28" s="30">
        <f>SUM(AD5:AD27)-AD10</f>
        <v>151258470.617</v>
      </c>
      <c r="AE28" s="29">
        <f t="shared" si="21"/>
        <v>36.908592001776654</v>
      </c>
      <c r="AF28" s="30">
        <f>SUM(AF5:AF27)-AF10</f>
        <v>372769957.34300005</v>
      </c>
      <c r="AG28" s="31">
        <f t="shared" si="22"/>
        <v>90.9596283102056</v>
      </c>
      <c r="AH28" s="28">
        <f>SUM(AH5:AH27)-AH10</f>
        <v>35472902.45200001</v>
      </c>
      <c r="AI28" s="29">
        <f t="shared" si="23"/>
        <v>13.879448127279224</v>
      </c>
      <c r="AJ28" s="30">
        <f>SUM(AJ5:AJ27)-AJ10</f>
        <v>0</v>
      </c>
      <c r="AK28" s="29">
        <f t="shared" si="24"/>
        <v>0</v>
      </c>
      <c r="AL28" s="30">
        <f>SUM(AL5:AL27)-AL10</f>
        <v>0</v>
      </c>
      <c r="AM28" s="29">
        <f t="shared" si="26"/>
        <v>0</v>
      </c>
      <c r="AN28" s="30">
        <f>SUM(AN5:AN27)-AN10</f>
        <v>0</v>
      </c>
      <c r="AO28" s="31">
        <f t="shared" si="27"/>
        <v>0</v>
      </c>
      <c r="AP28" s="28">
        <f>SUM(AP5:AP27)-AP10</f>
        <v>5280533734.999001</v>
      </c>
      <c r="AQ28" s="30">
        <f>SUM(AQ5:AQ27)-AQ10</f>
        <v>5282257356.132999</v>
      </c>
      <c r="AR28" s="32">
        <f t="shared" si="28"/>
        <v>40.12068434933559</v>
      </c>
      <c r="AS28" s="28">
        <f>SUM(AS5:AS27)-AS10</f>
        <v>0</v>
      </c>
      <c r="AT28" s="30">
        <f>SUM(AT5:AT27)-AT10</f>
        <v>5282257356.132999</v>
      </c>
      <c r="AU28" s="30">
        <f>SUM(AU5:AU27)-AU10</f>
        <v>2277308329.8080006</v>
      </c>
      <c r="AV28" s="29">
        <f t="shared" si="30"/>
        <v>43.11240775052198</v>
      </c>
      <c r="AW28" s="30">
        <f>SUM(AW5:AW27)-AW10</f>
        <v>828871816.1989998</v>
      </c>
      <c r="AX28" s="29">
        <f>IF(OR(AW28=0,AQ28=0),0,AW28/AQ28)*100</f>
        <v>15.691621220170818</v>
      </c>
      <c r="AY28" s="30">
        <f>SUM(AY5:AY27)-AY10</f>
        <v>3106180146.007</v>
      </c>
      <c r="AZ28" s="31">
        <f>IF(OR(AY28=0,AQ28=0),0,AY28/AQ28)*100</f>
        <v>58.80402897069279</v>
      </c>
    </row>
    <row r="29" spans="1:52" ht="15">
      <c r="A29" s="34" t="s">
        <v>46</v>
      </c>
      <c r="B29" s="21">
        <f>SUM('[9]ipe'!F327)</f>
        <v>36477338</v>
      </c>
      <c r="C29" s="22">
        <f t="shared" si="3"/>
        <v>0.4056901034228942</v>
      </c>
      <c r="D29" s="23">
        <f>SUM('[9]ipe'!J327)</f>
        <v>15899661.993999999</v>
      </c>
      <c r="E29" s="22">
        <f t="shared" si="4"/>
        <v>43.58778042959165</v>
      </c>
      <c r="F29" s="23">
        <f aca="true" t="shared" si="34" ref="F29:F53">SUM(H29-D29)</f>
        <v>11653051.772</v>
      </c>
      <c r="G29" s="22">
        <f t="shared" si="6"/>
        <v>31.946003768147772</v>
      </c>
      <c r="H29" s="23">
        <f>SUM('[9]ipe'!N327)</f>
        <v>27552713.766</v>
      </c>
      <c r="I29" s="24">
        <f t="shared" si="7"/>
        <v>75.53378419773942</v>
      </c>
      <c r="J29" s="21">
        <f>SUM('[9]ipe'!F776)</f>
        <v>0</v>
      </c>
      <c r="K29" s="22">
        <f t="shared" si="8"/>
        <v>0</v>
      </c>
      <c r="L29" s="23">
        <f>SUM('[9]ipe'!J776)</f>
        <v>0</v>
      </c>
      <c r="M29" s="22">
        <f t="shared" si="9"/>
        <v>0</v>
      </c>
      <c r="N29" s="23">
        <f aca="true" t="shared" si="35" ref="N29:N49">SUM(P29-L29)</f>
        <v>0</v>
      </c>
      <c r="O29" s="22">
        <f t="shared" si="11"/>
        <v>0</v>
      </c>
      <c r="P29" s="23">
        <f>SUM('[9]ipe'!N776)</f>
        <v>0</v>
      </c>
      <c r="Q29" s="24">
        <f t="shared" si="12"/>
        <v>0</v>
      </c>
      <c r="R29" s="21">
        <f>SUM('[9]ipe'!F905:F906)</f>
        <v>3266000</v>
      </c>
      <c r="S29" s="22">
        <f t="shared" si="13"/>
        <v>0.22731393052931764</v>
      </c>
      <c r="T29" s="23">
        <f>SUM('[9]ipe'!J905:J906)</f>
        <v>1595549.959</v>
      </c>
      <c r="U29" s="22">
        <f t="shared" si="14"/>
        <v>48.85333616044091</v>
      </c>
      <c r="V29" s="23">
        <f aca="true" t="shared" si="36" ref="V29:V48">SUM(X29-T29)</f>
        <v>95776.67200000002</v>
      </c>
      <c r="W29" s="22">
        <f t="shared" si="16"/>
        <v>2.9325374157991435</v>
      </c>
      <c r="X29" s="23">
        <f>SUM('[9]ipe'!N905:N906)</f>
        <v>1691326.631</v>
      </c>
      <c r="Y29" s="24">
        <f t="shared" si="17"/>
        <v>51.78587357624005</v>
      </c>
      <c r="Z29" s="21">
        <f>SUM('[9]ipe'!F907)</f>
        <v>19397662</v>
      </c>
      <c r="AA29" s="22">
        <f t="shared" si="18"/>
        <v>1.363258779328486</v>
      </c>
      <c r="AB29" s="23">
        <f>SUM('[9]ipe'!J907)</f>
        <v>12422753.15</v>
      </c>
      <c r="AC29" s="22">
        <f t="shared" si="19"/>
        <v>64.04252816653883</v>
      </c>
      <c r="AD29" s="23">
        <f aca="true" t="shared" si="37" ref="AD29:AD48">SUM(AF29-AB29)</f>
        <v>4385813.071</v>
      </c>
      <c r="AE29" s="22">
        <f t="shared" si="21"/>
        <v>22.610008726824915</v>
      </c>
      <c r="AF29" s="23">
        <f>SUM('[9]ipe'!N907)</f>
        <v>16808566.221</v>
      </c>
      <c r="AG29" s="24">
        <f t="shared" si="22"/>
        <v>86.65253689336375</v>
      </c>
      <c r="AH29" s="21">
        <f>SUM('[9]ipe'!F1307)</f>
        <v>2493394.789</v>
      </c>
      <c r="AI29" s="22">
        <f t="shared" si="23"/>
        <v>0.9755881600492672</v>
      </c>
      <c r="AJ29" s="23">
        <f>SUM('[9]ipe'!J1307)</f>
        <v>0</v>
      </c>
      <c r="AK29" s="22">
        <f t="shared" si="24"/>
        <v>0</v>
      </c>
      <c r="AL29" s="23">
        <f aca="true" t="shared" si="38" ref="AL29:AL48">SUM(AN29-AJ29)</f>
        <v>0</v>
      </c>
      <c r="AM29" s="22">
        <f t="shared" si="26"/>
        <v>0</v>
      </c>
      <c r="AN29" s="23">
        <f>SUM('[9]ipe'!N1307)</f>
        <v>0</v>
      </c>
      <c r="AO29" s="24">
        <f t="shared" si="27"/>
        <v>0</v>
      </c>
      <c r="AP29" s="21">
        <f>SUM('[9]ipe'!D325)</f>
        <v>59141000</v>
      </c>
      <c r="AQ29" s="23">
        <f aca="true" t="shared" si="39" ref="AQ29:AQ48">SUM(B29+J29+R29+Z29)</f>
        <v>59141000</v>
      </c>
      <c r="AR29" s="25">
        <f t="shared" si="28"/>
        <v>0.44919761252244317</v>
      </c>
      <c r="AS29" s="21">
        <f>SUM('[2]ipes'!$H$320)</f>
        <v>0</v>
      </c>
      <c r="AT29" s="23">
        <f aca="true" t="shared" si="40" ref="AT29:AT47">SUM(AQ29-AS29)</f>
        <v>59141000</v>
      </c>
      <c r="AU29" s="23">
        <f aca="true" t="shared" si="41" ref="AU29:AU53">SUM(D29+L29+T29+AB29)</f>
        <v>29917965.103</v>
      </c>
      <c r="AV29" s="22">
        <f t="shared" si="30"/>
        <v>50.587519830574394</v>
      </c>
      <c r="AW29" s="23">
        <f aca="true" t="shared" si="42" ref="AW29:AW48">SUM(F29+N29+V29+AD29+AL29)</f>
        <v>16134641.515</v>
      </c>
      <c r="AX29" s="22">
        <f aca="true" t="shared" si="43" ref="AX29:AX87">IF(OR(AW29=0,AQ29=0),0,AW29/AQ29)*100</f>
        <v>27.281651502341862</v>
      </c>
      <c r="AY29" s="26">
        <f aca="true" t="shared" si="44" ref="AY29:AY85">SUM(AU29+AW29)</f>
        <v>46052606.618</v>
      </c>
      <c r="AZ29" s="24">
        <f aca="true" t="shared" si="45" ref="AZ29:AZ47">IF(OR(AY29=0,AQ29=0),0,AY29/AQ29)*100</f>
        <v>77.86917133291625</v>
      </c>
    </row>
    <row r="30" spans="1:52" ht="15">
      <c r="A30" s="34" t="s">
        <v>47</v>
      </c>
      <c r="B30" s="21">
        <f>SUM('[9]ffd'!F327)</f>
        <v>1609792482.616</v>
      </c>
      <c r="C30" s="22">
        <f t="shared" si="3"/>
        <v>17.903633175257543</v>
      </c>
      <c r="D30" s="23">
        <f>SUM('[9]ffd'!J327)</f>
        <v>525121495.83799994</v>
      </c>
      <c r="E30" s="22">
        <f t="shared" si="4"/>
        <v>32.62044651771818</v>
      </c>
      <c r="F30" s="23">
        <f t="shared" si="34"/>
        <v>173590451.2550001</v>
      </c>
      <c r="G30" s="22">
        <f t="shared" si="6"/>
        <v>10.783405509069482</v>
      </c>
      <c r="H30" s="23">
        <f>SUM('[9]ffd'!N327)</f>
        <v>698711947.093</v>
      </c>
      <c r="I30" s="24">
        <f t="shared" si="7"/>
        <v>43.40385202678766</v>
      </c>
      <c r="J30" s="21">
        <f>SUM('[9]ffd'!F776)</f>
        <v>3880485.3219999997</v>
      </c>
      <c r="K30" s="22">
        <f t="shared" si="8"/>
        <v>0.295133765673556</v>
      </c>
      <c r="L30" s="23">
        <f>SUM('[9]ffd'!J776)</f>
        <v>2632110.649</v>
      </c>
      <c r="M30" s="22">
        <f t="shared" si="9"/>
        <v>67.8294190182225</v>
      </c>
      <c r="N30" s="23">
        <f t="shared" si="35"/>
        <v>37096.24099999992</v>
      </c>
      <c r="O30" s="22">
        <f t="shared" si="11"/>
        <v>0.9559691100926659</v>
      </c>
      <c r="P30" s="23">
        <f>SUM('[9]ffd'!N776)</f>
        <v>2669206.89</v>
      </c>
      <c r="Q30" s="24">
        <f t="shared" si="12"/>
        <v>68.78538812831516</v>
      </c>
      <c r="R30" s="21">
        <f>SUM('[9]ffd'!F905:F906)</f>
        <v>3603757.745</v>
      </c>
      <c r="S30" s="22">
        <f t="shared" si="13"/>
        <v>0.2508219037634478</v>
      </c>
      <c r="T30" s="23">
        <f>SUM('[9]ffd'!J905:J906)</f>
        <v>463689.463</v>
      </c>
      <c r="U30" s="22">
        <f t="shared" si="14"/>
        <v>12.86683222931235</v>
      </c>
      <c r="V30" s="23">
        <f t="shared" si="36"/>
        <v>0</v>
      </c>
      <c r="W30" s="22">
        <f t="shared" si="16"/>
        <v>0</v>
      </c>
      <c r="X30" s="23">
        <f>SUM('[9]ffd'!N905:N906)</f>
        <v>463689.463</v>
      </c>
      <c r="Y30" s="24">
        <f t="shared" si="17"/>
        <v>12.86683222931235</v>
      </c>
      <c r="Z30" s="21">
        <f>SUM('[9]ffd'!F907)</f>
        <v>306870274.317</v>
      </c>
      <c r="AA30" s="22">
        <f t="shared" si="18"/>
        <v>21.566701985919288</v>
      </c>
      <c r="AB30" s="23">
        <f>SUM('[9]ffd'!J907)</f>
        <v>187630627.392</v>
      </c>
      <c r="AC30" s="22">
        <f t="shared" si="19"/>
        <v>61.14330487356874</v>
      </c>
      <c r="AD30" s="23">
        <f t="shared" si="37"/>
        <v>92589134.30700001</v>
      </c>
      <c r="AE30" s="22">
        <f t="shared" si="21"/>
        <v>30.172076625236937</v>
      </c>
      <c r="AF30" s="23">
        <f>SUM('[9]ffd'!N907)</f>
        <v>280219761.699</v>
      </c>
      <c r="AG30" s="24">
        <f t="shared" si="22"/>
        <v>91.31538149880566</v>
      </c>
      <c r="AH30" s="21">
        <f>SUM('[9]ffd'!F1307)</f>
        <v>26650500.679</v>
      </c>
      <c r="AI30" s="22">
        <f t="shared" si="23"/>
        <v>10.427515544878824</v>
      </c>
      <c r="AJ30" s="23">
        <f>SUM('[9]ffd'!J1307)</f>
        <v>0</v>
      </c>
      <c r="AK30" s="22">
        <f t="shared" si="24"/>
        <v>0</v>
      </c>
      <c r="AL30" s="23">
        <f t="shared" si="38"/>
        <v>0</v>
      </c>
      <c r="AM30" s="22">
        <f t="shared" si="26"/>
        <v>0</v>
      </c>
      <c r="AN30" s="23">
        <f>SUM('[9]ffd'!N1307)</f>
        <v>0</v>
      </c>
      <c r="AO30" s="24">
        <f t="shared" si="27"/>
        <v>0</v>
      </c>
      <c r="AP30" s="21">
        <f>SUM('[9]ffd'!D325)</f>
        <v>1924147000</v>
      </c>
      <c r="AQ30" s="23">
        <f t="shared" si="39"/>
        <v>1924146999.9999998</v>
      </c>
      <c r="AR30" s="25">
        <f t="shared" si="28"/>
        <v>14.614603042596869</v>
      </c>
      <c r="AS30" s="21">
        <f>SUM('[2]ffds'!$H$320)</f>
        <v>0</v>
      </c>
      <c r="AT30" s="23">
        <f t="shared" si="40"/>
        <v>1924146999.9999998</v>
      </c>
      <c r="AU30" s="23">
        <f t="shared" si="41"/>
        <v>715847923.3419999</v>
      </c>
      <c r="AV30" s="22">
        <f t="shared" si="30"/>
        <v>37.20339055914127</v>
      </c>
      <c r="AW30" s="23">
        <f t="shared" si="42"/>
        <v>266216681.80300012</v>
      </c>
      <c r="AX30" s="22">
        <f t="shared" si="43"/>
        <v>13.835568789858579</v>
      </c>
      <c r="AY30" s="26">
        <f t="shared" si="44"/>
        <v>982064605.145</v>
      </c>
      <c r="AZ30" s="24">
        <f t="shared" si="45"/>
        <v>51.038959348999846</v>
      </c>
    </row>
    <row r="31" spans="1:52" ht="22.5">
      <c r="A31" s="34" t="s">
        <v>48</v>
      </c>
      <c r="B31" s="21">
        <f>SUM('[9]fop'!F327)</f>
        <v>24042086.046</v>
      </c>
      <c r="C31" s="22">
        <f t="shared" si="3"/>
        <v>0.2673889299296966</v>
      </c>
      <c r="D31" s="23">
        <f>SUM('[9]fop'!J327)</f>
        <v>9037252.844</v>
      </c>
      <c r="E31" s="22">
        <f t="shared" si="4"/>
        <v>37.58930413404611</v>
      </c>
      <c r="F31" s="23">
        <f t="shared" si="34"/>
        <v>6958068.122000001</v>
      </c>
      <c r="G31" s="22">
        <f t="shared" si="6"/>
        <v>28.941199647514154</v>
      </c>
      <c r="H31" s="23">
        <f>SUM('[9]fop'!N327)</f>
        <v>15995320.966000002</v>
      </c>
      <c r="I31" s="24">
        <f t="shared" si="7"/>
        <v>66.53050378156026</v>
      </c>
      <c r="J31" s="21">
        <f>SUM('[9]fop'!F776)</f>
        <v>0</v>
      </c>
      <c r="K31" s="22">
        <f t="shared" si="8"/>
        <v>0</v>
      </c>
      <c r="L31" s="23">
        <f>SUM('[9]fop'!J776)</f>
        <v>0</v>
      </c>
      <c r="M31" s="22">
        <f t="shared" si="9"/>
        <v>0</v>
      </c>
      <c r="N31" s="23">
        <f t="shared" si="35"/>
        <v>0</v>
      </c>
      <c r="O31" s="22">
        <f t="shared" si="11"/>
        <v>0</v>
      </c>
      <c r="P31" s="23">
        <f>SUM('[9]fop'!N776)</f>
        <v>0</v>
      </c>
      <c r="Q31" s="24">
        <f t="shared" si="12"/>
        <v>0</v>
      </c>
      <c r="R31" s="21">
        <f>SUM('[9]fop'!F905:F906)</f>
        <v>141970.734</v>
      </c>
      <c r="S31" s="22">
        <f t="shared" si="13"/>
        <v>0.009881177454278087</v>
      </c>
      <c r="T31" s="23">
        <f>SUM('[9]fop'!J905:J906)</f>
        <v>133599.094</v>
      </c>
      <c r="U31" s="22">
        <f t="shared" si="14"/>
        <v>94.10326356416529</v>
      </c>
      <c r="V31" s="23">
        <f t="shared" si="36"/>
        <v>7464.599999999977</v>
      </c>
      <c r="W31" s="22">
        <f t="shared" si="16"/>
        <v>5.25784419766399</v>
      </c>
      <c r="X31" s="23">
        <f>SUM('[9]fop'!N905:N906)</f>
        <v>141063.694</v>
      </c>
      <c r="Y31" s="24">
        <f t="shared" si="17"/>
        <v>99.36110776182927</v>
      </c>
      <c r="Z31" s="21">
        <f>SUM('[9]fop'!F907)</f>
        <v>10767943.22</v>
      </c>
      <c r="AA31" s="22">
        <f t="shared" si="18"/>
        <v>0.7567661056252888</v>
      </c>
      <c r="AB31" s="23">
        <f>SUM('[9]fop'!J907)</f>
        <v>9538712.912</v>
      </c>
      <c r="AC31" s="22">
        <f t="shared" si="19"/>
        <v>88.58435373510449</v>
      </c>
      <c r="AD31" s="23">
        <f t="shared" si="37"/>
        <v>1123200.4289999995</v>
      </c>
      <c r="AE31" s="22">
        <f t="shared" si="21"/>
        <v>10.430965376134287</v>
      </c>
      <c r="AF31" s="23">
        <f>SUM('[9]fop'!N907)</f>
        <v>10661913.341</v>
      </c>
      <c r="AG31" s="24">
        <f t="shared" si="22"/>
        <v>99.01531911123877</v>
      </c>
      <c r="AH31" s="21">
        <f>SUM('[9]fop'!F1307)</f>
        <v>0.11</v>
      </c>
      <c r="AI31" s="22">
        <f t="shared" si="23"/>
        <v>4.3039593280155604E-08</v>
      </c>
      <c r="AJ31" s="23">
        <f>SUM('[9]fop'!J1307)</f>
        <v>0</v>
      </c>
      <c r="AK31" s="22">
        <f t="shared" si="24"/>
        <v>0</v>
      </c>
      <c r="AL31" s="23">
        <f t="shared" si="38"/>
        <v>0</v>
      </c>
      <c r="AM31" s="22">
        <f t="shared" si="26"/>
        <v>0</v>
      </c>
      <c r="AN31" s="23">
        <f>SUM('[9]fop'!N1307)</f>
        <v>0</v>
      </c>
      <c r="AO31" s="24">
        <f t="shared" si="27"/>
        <v>0</v>
      </c>
      <c r="AP31" s="21">
        <f>SUM('[9]fop'!D325)</f>
        <v>34952000</v>
      </c>
      <c r="AQ31" s="23">
        <f t="shared" si="39"/>
        <v>34952000</v>
      </c>
      <c r="AR31" s="25">
        <f t="shared" si="28"/>
        <v>0.2654732749342154</v>
      </c>
      <c r="AS31" s="21">
        <f>SUM('[2]fopa'!$H$320)</f>
        <v>0</v>
      </c>
      <c r="AT31" s="23">
        <f t="shared" si="40"/>
        <v>34952000</v>
      </c>
      <c r="AU31" s="23">
        <f t="shared" si="41"/>
        <v>18709564.85</v>
      </c>
      <c r="AV31" s="22">
        <f t="shared" si="30"/>
        <v>53.5293111982147</v>
      </c>
      <c r="AW31" s="23">
        <f t="shared" si="42"/>
        <v>8088733.151000001</v>
      </c>
      <c r="AX31" s="22">
        <f t="shared" si="43"/>
        <v>23.14240430018311</v>
      </c>
      <c r="AY31" s="26">
        <f t="shared" si="44"/>
        <v>26798298.001000002</v>
      </c>
      <c r="AZ31" s="24">
        <f t="shared" si="45"/>
        <v>76.6717154983978</v>
      </c>
    </row>
    <row r="32" spans="1:52" ht="15">
      <c r="A32" s="34" t="s">
        <v>49</v>
      </c>
      <c r="B32" s="21">
        <f>SUM('[9]idu'!F327)</f>
        <v>1059504000</v>
      </c>
      <c r="C32" s="22">
        <f t="shared" si="3"/>
        <v>11.783488349313485</v>
      </c>
      <c r="D32" s="23">
        <f>SUM('[9]idu'!J327)</f>
        <v>100660360.72</v>
      </c>
      <c r="E32" s="22">
        <f t="shared" si="4"/>
        <v>9.500706058684063</v>
      </c>
      <c r="F32" s="23">
        <f t="shared" si="34"/>
        <v>158739559.302</v>
      </c>
      <c r="G32" s="22">
        <f t="shared" si="6"/>
        <v>14.98244077436234</v>
      </c>
      <c r="H32" s="23">
        <f>SUM('[9]idu'!N327)</f>
        <v>259399920.02199998</v>
      </c>
      <c r="I32" s="24">
        <f t="shared" si="7"/>
        <v>24.483146833046405</v>
      </c>
      <c r="J32" s="21">
        <f>SUM('[9]idu'!F776)</f>
        <v>0</v>
      </c>
      <c r="K32" s="22">
        <f t="shared" si="8"/>
        <v>0</v>
      </c>
      <c r="L32" s="23">
        <f>SUM('[9]idu'!J776)</f>
        <v>0</v>
      </c>
      <c r="M32" s="22">
        <f t="shared" si="9"/>
        <v>0</v>
      </c>
      <c r="N32" s="23">
        <f t="shared" si="35"/>
        <v>0</v>
      </c>
      <c r="O32" s="22">
        <f t="shared" si="11"/>
        <v>0</v>
      </c>
      <c r="P32" s="23">
        <f>SUM('[9]idu'!N776)</f>
        <v>0</v>
      </c>
      <c r="Q32" s="24">
        <f t="shared" si="12"/>
        <v>0</v>
      </c>
      <c r="R32" s="21">
        <f>SUM('[9]idu'!F905:F906)</f>
        <v>277135000</v>
      </c>
      <c r="S32" s="22">
        <f t="shared" si="13"/>
        <v>19.28862404692053</v>
      </c>
      <c r="T32" s="23">
        <f>SUM('[9]idu'!J905:J906)</f>
        <v>75945524.345</v>
      </c>
      <c r="U32" s="22">
        <f t="shared" si="14"/>
        <v>27.403801160084434</v>
      </c>
      <c r="V32" s="23">
        <f t="shared" si="36"/>
        <v>7146010.2880000025</v>
      </c>
      <c r="W32" s="22">
        <f t="shared" si="16"/>
        <v>2.5785304230790054</v>
      </c>
      <c r="X32" s="23">
        <f>SUM('[9]idu'!N905:N906)</f>
        <v>83091534.633</v>
      </c>
      <c r="Y32" s="24">
        <f t="shared" si="17"/>
        <v>29.98233158316344</v>
      </c>
      <c r="Z32" s="21">
        <f>SUM('[9]idu'!F907)</f>
        <v>365175000</v>
      </c>
      <c r="AA32" s="22">
        <f t="shared" si="18"/>
        <v>25.664331337523045</v>
      </c>
      <c r="AB32" s="23">
        <f>SUM('[9]idu'!J907)</f>
        <v>110386273.883</v>
      </c>
      <c r="AC32" s="22">
        <f t="shared" si="19"/>
        <v>30.228321731498596</v>
      </c>
      <c r="AD32" s="23">
        <f t="shared" si="37"/>
        <v>99116951.973</v>
      </c>
      <c r="AE32" s="22">
        <f t="shared" si="21"/>
        <v>27.14231586855617</v>
      </c>
      <c r="AF32" s="23">
        <f>SUM('[9]idu'!N907)</f>
        <v>209503225.856</v>
      </c>
      <c r="AG32" s="24">
        <f t="shared" si="22"/>
        <v>57.37063760005478</v>
      </c>
      <c r="AH32" s="21">
        <f>SUM('[9]idu'!F1307)</f>
        <v>155534970.878</v>
      </c>
      <c r="AI32" s="22">
        <f t="shared" si="23"/>
        <v>60.856017158454236</v>
      </c>
      <c r="AJ32" s="23">
        <f>SUM('[9]idu'!J1307)</f>
        <v>0</v>
      </c>
      <c r="AK32" s="22">
        <f t="shared" si="24"/>
        <v>0</v>
      </c>
      <c r="AL32" s="23">
        <f t="shared" si="38"/>
        <v>0</v>
      </c>
      <c r="AM32" s="22">
        <f t="shared" si="26"/>
        <v>0</v>
      </c>
      <c r="AN32" s="23">
        <f>SUM('[9]idu'!N1307)</f>
        <v>0</v>
      </c>
      <c r="AO32" s="24">
        <f t="shared" si="27"/>
        <v>0</v>
      </c>
      <c r="AP32" s="21">
        <f>SUM('[9]idu'!D325)</f>
        <v>1701814000</v>
      </c>
      <c r="AQ32" s="23">
        <f t="shared" si="39"/>
        <v>1701814000</v>
      </c>
      <c r="AR32" s="25">
        <f t="shared" si="28"/>
        <v>12.92590226335823</v>
      </c>
      <c r="AS32" s="21">
        <f>SUM('[2]idu'!$H$320)</f>
        <v>0</v>
      </c>
      <c r="AT32" s="23">
        <f t="shared" si="40"/>
        <v>1701814000</v>
      </c>
      <c r="AU32" s="23">
        <f t="shared" si="41"/>
        <v>286992158.948</v>
      </c>
      <c r="AV32" s="22">
        <f t="shared" si="30"/>
        <v>16.863896932802295</v>
      </c>
      <c r="AW32" s="23">
        <f t="shared" si="42"/>
        <v>265002521.56299996</v>
      </c>
      <c r="AX32" s="22">
        <f t="shared" si="43"/>
        <v>15.571767629306137</v>
      </c>
      <c r="AY32" s="26">
        <f t="shared" si="44"/>
        <v>551994680.5109999</v>
      </c>
      <c r="AZ32" s="24">
        <f t="shared" si="45"/>
        <v>32.43566456210843</v>
      </c>
    </row>
    <row r="33" spans="1:52" ht="22.5">
      <c r="A33" s="34" t="s">
        <v>50</v>
      </c>
      <c r="B33" s="21">
        <f>SUM('[9]foc'!F327)</f>
        <v>6466683.64</v>
      </c>
      <c r="C33" s="22">
        <f t="shared" si="3"/>
        <v>0.07192053199481654</v>
      </c>
      <c r="D33" s="23">
        <f>SUM('[9]foc'!J327)</f>
        <v>3198266.509</v>
      </c>
      <c r="E33" s="22">
        <f t="shared" si="4"/>
        <v>49.45759970716613</v>
      </c>
      <c r="F33" s="23">
        <f t="shared" si="34"/>
        <v>1248561.6209999998</v>
      </c>
      <c r="G33" s="22">
        <f t="shared" si="6"/>
        <v>19.30760325550733</v>
      </c>
      <c r="H33" s="23">
        <f>SUM('[9]foc'!N327)</f>
        <v>4446828.13</v>
      </c>
      <c r="I33" s="24">
        <f t="shared" si="7"/>
        <v>68.76520296267347</v>
      </c>
      <c r="J33" s="21">
        <f>SUM('[9]foc'!F776)</f>
        <v>0</v>
      </c>
      <c r="K33" s="22">
        <f t="shared" si="8"/>
        <v>0</v>
      </c>
      <c r="L33" s="23">
        <f>SUM('[9]foc'!J776)</f>
        <v>0</v>
      </c>
      <c r="M33" s="22">
        <f t="shared" si="9"/>
        <v>0</v>
      </c>
      <c r="N33" s="23">
        <f t="shared" si="35"/>
        <v>0</v>
      </c>
      <c r="O33" s="22">
        <f t="shared" si="11"/>
        <v>0</v>
      </c>
      <c r="P33" s="23">
        <f>SUM('[9]foc'!N776)</f>
        <v>0</v>
      </c>
      <c r="Q33" s="24">
        <f t="shared" si="12"/>
        <v>0</v>
      </c>
      <c r="R33" s="21">
        <f>SUM('[9]foc'!F905:F906)</f>
        <v>182000</v>
      </c>
      <c r="S33" s="22">
        <f t="shared" si="13"/>
        <v>0.012667218418963812</v>
      </c>
      <c r="T33" s="23">
        <f>SUM('[9]foc'!J905:J906)</f>
        <v>131290.599</v>
      </c>
      <c r="U33" s="22">
        <f t="shared" si="14"/>
        <v>72.13769175824176</v>
      </c>
      <c r="V33" s="23">
        <f t="shared" si="36"/>
        <v>50348.736000000004</v>
      </c>
      <c r="W33" s="22">
        <f t="shared" si="16"/>
        <v>27.664140659340664</v>
      </c>
      <c r="X33" s="23">
        <f>SUM('[9]foc'!N905:N906)</f>
        <v>181639.335</v>
      </c>
      <c r="Y33" s="24">
        <f t="shared" si="17"/>
        <v>99.80183241758242</v>
      </c>
      <c r="Z33" s="21">
        <f>SUM('[9]foc'!F907)</f>
        <v>184316.36</v>
      </c>
      <c r="AA33" s="22">
        <f t="shared" si="18"/>
        <v>0.012953669155791547</v>
      </c>
      <c r="AB33" s="23">
        <f>SUM('[9]foc'!J907)</f>
        <v>113743.684</v>
      </c>
      <c r="AC33" s="22">
        <f t="shared" si="19"/>
        <v>61.71111669088951</v>
      </c>
      <c r="AD33" s="23">
        <f t="shared" si="37"/>
        <v>27795.334000000017</v>
      </c>
      <c r="AE33" s="22">
        <f t="shared" si="21"/>
        <v>15.08023161915742</v>
      </c>
      <c r="AF33" s="23">
        <f>SUM('[9]foc'!N907)</f>
        <v>141539.018</v>
      </c>
      <c r="AG33" s="24">
        <f t="shared" si="22"/>
        <v>76.79134831004694</v>
      </c>
      <c r="AH33" s="21">
        <f>SUM('[9]foc'!F1307)</f>
        <v>33316.36</v>
      </c>
      <c r="AI33" s="22">
        <f t="shared" si="23"/>
        <v>0.013035659854320408</v>
      </c>
      <c r="AJ33" s="23">
        <f>SUM('[9]foc'!J1307)</f>
        <v>0</v>
      </c>
      <c r="AK33" s="22">
        <f t="shared" si="24"/>
        <v>0</v>
      </c>
      <c r="AL33" s="23">
        <f t="shared" si="38"/>
        <v>0</v>
      </c>
      <c r="AM33" s="22">
        <f t="shared" si="26"/>
        <v>0</v>
      </c>
      <c r="AN33" s="23">
        <f>SUM('[9]foc'!N1307)</f>
        <v>0</v>
      </c>
      <c r="AO33" s="24">
        <f t="shared" si="27"/>
        <v>0</v>
      </c>
      <c r="AP33" s="21">
        <f>SUM('[9]foc'!D325)</f>
        <v>6833000</v>
      </c>
      <c r="AQ33" s="23">
        <f t="shared" si="39"/>
        <v>6833000</v>
      </c>
      <c r="AR33" s="25">
        <f t="shared" si="28"/>
        <v>0.05189914418704206</v>
      </c>
      <c r="AS33" s="21">
        <f>SUM('[2]fonc'!$H$320)</f>
        <v>0</v>
      </c>
      <c r="AT33" s="23">
        <f t="shared" si="40"/>
        <v>6833000</v>
      </c>
      <c r="AU33" s="23">
        <f t="shared" si="41"/>
        <v>3443300.792</v>
      </c>
      <c r="AV33" s="22">
        <f t="shared" si="30"/>
        <v>50.392225845163175</v>
      </c>
      <c r="AW33" s="23">
        <f t="shared" si="42"/>
        <v>1326705.6909999999</v>
      </c>
      <c r="AX33" s="22">
        <f t="shared" si="43"/>
        <v>19.416152363529925</v>
      </c>
      <c r="AY33" s="26">
        <f t="shared" si="44"/>
        <v>4770006.483</v>
      </c>
      <c r="AZ33" s="24">
        <f t="shared" si="45"/>
        <v>69.80837820869311</v>
      </c>
    </row>
    <row r="34" spans="1:52" ht="15">
      <c r="A34" s="34" t="s">
        <v>51</v>
      </c>
      <c r="B34" s="21">
        <f>SUM('[9]cvp'!F327)</f>
        <v>36588197.499</v>
      </c>
      <c r="C34" s="22">
        <f t="shared" si="3"/>
        <v>0.40692304979674193</v>
      </c>
      <c r="D34" s="23">
        <f>SUM('[9]cvp'!J327)</f>
        <v>12175841.116999999</v>
      </c>
      <c r="E34" s="22">
        <f t="shared" si="4"/>
        <v>33.27805672124946</v>
      </c>
      <c r="F34" s="23">
        <f t="shared" si="34"/>
        <v>7982756.262000002</v>
      </c>
      <c r="G34" s="22">
        <f t="shared" si="6"/>
        <v>21.81784511854726</v>
      </c>
      <c r="H34" s="23">
        <f>SUM('[9]cvp'!N327)</f>
        <v>20158597.379</v>
      </c>
      <c r="I34" s="24">
        <f t="shared" si="7"/>
        <v>55.095901839796724</v>
      </c>
      <c r="J34" s="21">
        <f>SUM('[9]cvp'!F776)</f>
        <v>0</v>
      </c>
      <c r="K34" s="22">
        <f t="shared" si="8"/>
        <v>0</v>
      </c>
      <c r="L34" s="23">
        <f>SUM('[9]cvp'!J776)</f>
        <v>0</v>
      </c>
      <c r="M34" s="22">
        <f t="shared" si="9"/>
        <v>0</v>
      </c>
      <c r="N34" s="23">
        <f t="shared" si="35"/>
        <v>0</v>
      </c>
      <c r="O34" s="22">
        <f t="shared" si="11"/>
        <v>0</v>
      </c>
      <c r="P34" s="23">
        <f>SUM('[9]cvp'!N776)</f>
        <v>0</v>
      </c>
      <c r="Q34" s="24">
        <f t="shared" si="12"/>
        <v>0</v>
      </c>
      <c r="R34" s="21">
        <f>SUM('[9]cvp'!F905:F906)</f>
        <v>4401505</v>
      </c>
      <c r="S34" s="22">
        <f t="shared" si="13"/>
        <v>0.3063451934459413</v>
      </c>
      <c r="T34" s="23">
        <f>SUM('[9]cvp'!J905:J906)</f>
        <v>2647219.796</v>
      </c>
      <c r="U34" s="22">
        <f t="shared" si="14"/>
        <v>60.14351445698687</v>
      </c>
      <c r="V34" s="23">
        <f t="shared" si="36"/>
        <v>0</v>
      </c>
      <c r="W34" s="22">
        <f t="shared" si="16"/>
        <v>0</v>
      </c>
      <c r="X34" s="23">
        <f>SUM('[9]cvp'!N905:N906)</f>
        <v>2647219.796</v>
      </c>
      <c r="Y34" s="24">
        <f t="shared" si="17"/>
        <v>60.14351445698687</v>
      </c>
      <c r="Z34" s="21">
        <f>SUM('[9]cvp'!F907)</f>
        <v>11988297.501</v>
      </c>
      <c r="AA34" s="22">
        <f t="shared" si="18"/>
        <v>0.8425320441937797</v>
      </c>
      <c r="AB34" s="23">
        <f>SUM('[9]cvp'!J907)</f>
        <v>8492293.7</v>
      </c>
      <c r="AC34" s="22">
        <f t="shared" si="19"/>
        <v>70.83819615997699</v>
      </c>
      <c r="AD34" s="23">
        <f t="shared" si="37"/>
        <v>3445579</v>
      </c>
      <c r="AE34" s="22">
        <f t="shared" si="21"/>
        <v>28.74118697598711</v>
      </c>
      <c r="AF34" s="23">
        <f>SUM('[9]cvp'!N907)</f>
        <v>11937872.7</v>
      </c>
      <c r="AG34" s="24">
        <f t="shared" si="22"/>
        <v>99.5793831359641</v>
      </c>
      <c r="AH34" s="21">
        <f>SUM('[9]cvp'!F1307)</f>
        <v>1.581</v>
      </c>
      <c r="AI34" s="22">
        <f t="shared" si="23"/>
        <v>6.185963361447819E-07</v>
      </c>
      <c r="AJ34" s="23">
        <f>SUM('[9]cvp'!J1307)</f>
        <v>0</v>
      </c>
      <c r="AK34" s="22">
        <f t="shared" si="24"/>
        <v>0</v>
      </c>
      <c r="AL34" s="23">
        <f t="shared" si="38"/>
        <v>0</v>
      </c>
      <c r="AM34" s="22">
        <f t="shared" si="26"/>
        <v>0</v>
      </c>
      <c r="AN34" s="23">
        <f>SUM('[9]cvp'!N1307)</f>
        <v>0</v>
      </c>
      <c r="AO34" s="24">
        <f t="shared" si="27"/>
        <v>0</v>
      </c>
      <c r="AP34" s="21">
        <f>SUM('[9]cvp'!D325)</f>
        <v>52914000</v>
      </c>
      <c r="AQ34" s="23">
        <f t="shared" si="39"/>
        <v>52978000</v>
      </c>
      <c r="AR34" s="25">
        <f t="shared" si="28"/>
        <v>0.4023873643701323</v>
      </c>
      <c r="AS34" s="21">
        <f>SUM('[2]cvp'!$H$320)</f>
        <v>0</v>
      </c>
      <c r="AT34" s="23">
        <f t="shared" si="40"/>
        <v>52978000</v>
      </c>
      <c r="AU34" s="23">
        <f t="shared" si="41"/>
        <v>23315354.612999998</v>
      </c>
      <c r="AV34" s="22">
        <f t="shared" si="30"/>
        <v>44.00950321454189</v>
      </c>
      <c r="AW34" s="23">
        <f t="shared" si="42"/>
        <v>11428335.262000002</v>
      </c>
      <c r="AX34" s="22">
        <f t="shared" si="43"/>
        <v>21.571851074030736</v>
      </c>
      <c r="AY34" s="26">
        <f t="shared" si="44"/>
        <v>34743689.875</v>
      </c>
      <c r="AZ34" s="24">
        <f t="shared" si="45"/>
        <v>65.58135428857261</v>
      </c>
    </row>
    <row r="35" spans="1:52" ht="22.5">
      <c r="A35" s="35" t="s">
        <v>52</v>
      </c>
      <c r="B35" s="21">
        <f>SUM('[9]idr'!F327)</f>
        <v>119940618.993</v>
      </c>
      <c r="C35" s="22">
        <f t="shared" si="3"/>
        <v>1.3339438893231768</v>
      </c>
      <c r="D35" s="23">
        <f>SUM('[9]idr'!J327)</f>
        <v>53479962.109</v>
      </c>
      <c r="E35" s="22">
        <f t="shared" si="4"/>
        <v>44.58869943977962</v>
      </c>
      <c r="F35" s="23">
        <f t="shared" si="34"/>
        <v>42954143.92199999</v>
      </c>
      <c r="G35" s="22">
        <f t="shared" si="6"/>
        <v>35.81284162332603</v>
      </c>
      <c r="H35" s="23">
        <f>SUM('[9]idr'!N327)</f>
        <v>96434106.03099999</v>
      </c>
      <c r="I35" s="24">
        <f t="shared" si="7"/>
        <v>80.40154106310565</v>
      </c>
      <c r="J35" s="21">
        <f>SUM('[9]idr'!F776)</f>
        <v>0</v>
      </c>
      <c r="K35" s="22">
        <f t="shared" si="8"/>
        <v>0</v>
      </c>
      <c r="L35" s="23">
        <f>SUM('[9]idr'!J776)</f>
        <v>0</v>
      </c>
      <c r="M35" s="22">
        <f t="shared" si="9"/>
        <v>0</v>
      </c>
      <c r="N35" s="23">
        <f t="shared" si="35"/>
        <v>0</v>
      </c>
      <c r="O35" s="22">
        <f t="shared" si="11"/>
        <v>0</v>
      </c>
      <c r="P35" s="23">
        <f>SUM('[9]idr'!N776)</f>
        <v>0</v>
      </c>
      <c r="Q35" s="24">
        <f t="shared" si="12"/>
        <v>0</v>
      </c>
      <c r="R35" s="21">
        <f>SUM('[9]idr'!F905:F906)</f>
        <v>6433000</v>
      </c>
      <c r="S35" s="22">
        <f t="shared" si="13"/>
        <v>0.4477374510395286</v>
      </c>
      <c r="T35" s="23">
        <f>SUM('[9]idr'!J905:J906)</f>
        <v>977659.529</v>
      </c>
      <c r="U35" s="22">
        <f t="shared" si="14"/>
        <v>15.19756768226333</v>
      </c>
      <c r="V35" s="23">
        <f t="shared" si="36"/>
        <v>0</v>
      </c>
      <c r="W35" s="22">
        <f t="shared" si="16"/>
        <v>0</v>
      </c>
      <c r="X35" s="23">
        <f>SUM('[9]idr'!N905:N906)</f>
        <v>977659.529</v>
      </c>
      <c r="Y35" s="24">
        <f t="shared" si="17"/>
        <v>15.19756768226333</v>
      </c>
      <c r="Z35" s="21">
        <f>SUM('[9]idr'!F907)</f>
        <v>25237381.007</v>
      </c>
      <c r="AA35" s="22">
        <f t="shared" si="18"/>
        <v>1.7736715499553886</v>
      </c>
      <c r="AB35" s="23">
        <f>SUM('[9]idr'!J907)</f>
        <v>19687788.641</v>
      </c>
      <c r="AC35" s="22">
        <f t="shared" si="19"/>
        <v>78.01042681702697</v>
      </c>
      <c r="AD35" s="23">
        <f t="shared" si="37"/>
        <v>4179288.5540000014</v>
      </c>
      <c r="AE35" s="22">
        <f t="shared" si="21"/>
        <v>16.55991385493133</v>
      </c>
      <c r="AF35" s="23">
        <f>SUM('[9]idr'!N907)</f>
        <v>23867077.195</v>
      </c>
      <c r="AG35" s="24">
        <f t="shared" si="22"/>
        <v>94.5703406719583</v>
      </c>
      <c r="AH35" s="21">
        <f>SUM('[9]idr'!F1307)</f>
        <v>599183.862</v>
      </c>
      <c r="AI35" s="22">
        <f t="shared" si="23"/>
        <v>0.2344420883682989</v>
      </c>
      <c r="AJ35" s="23">
        <f>SUM('[9]idr'!J1307)</f>
        <v>0</v>
      </c>
      <c r="AK35" s="22">
        <f t="shared" si="24"/>
        <v>0</v>
      </c>
      <c r="AL35" s="23">
        <f t="shared" si="38"/>
        <v>0</v>
      </c>
      <c r="AM35" s="22">
        <f t="shared" si="26"/>
        <v>0</v>
      </c>
      <c r="AN35" s="23">
        <f>SUM('[9]idr'!N1307)</f>
        <v>0</v>
      </c>
      <c r="AO35" s="24">
        <f t="shared" si="27"/>
        <v>0</v>
      </c>
      <c r="AP35" s="21">
        <f>SUM('[9]idr'!D325)</f>
        <v>151611000</v>
      </c>
      <c r="AQ35" s="23">
        <f t="shared" si="39"/>
        <v>151611000</v>
      </c>
      <c r="AR35" s="25">
        <f t="shared" si="28"/>
        <v>1.1515412189875067</v>
      </c>
      <c r="AS35" s="21">
        <f>SUM('[2]idrd'!$H$320)</f>
        <v>0</v>
      </c>
      <c r="AT35" s="23">
        <f t="shared" si="40"/>
        <v>151611000</v>
      </c>
      <c r="AU35" s="23">
        <f t="shared" si="41"/>
        <v>74145410.279</v>
      </c>
      <c r="AV35" s="22">
        <f t="shared" si="30"/>
        <v>48.90503345997322</v>
      </c>
      <c r="AW35" s="23">
        <f t="shared" si="42"/>
        <v>47133432.475999996</v>
      </c>
      <c r="AX35" s="22">
        <f t="shared" si="43"/>
        <v>31.08839891300763</v>
      </c>
      <c r="AY35" s="26">
        <f t="shared" si="44"/>
        <v>121278842.755</v>
      </c>
      <c r="AZ35" s="24">
        <f t="shared" si="45"/>
        <v>79.99343237298085</v>
      </c>
    </row>
    <row r="36" spans="1:52" ht="15">
      <c r="A36" s="34" t="s">
        <v>53</v>
      </c>
      <c r="B36" s="21">
        <f>SUM('[9]idt'!F327)</f>
        <v>12100000</v>
      </c>
      <c r="C36" s="22">
        <f t="shared" si="3"/>
        <v>0.13457260097809273</v>
      </c>
      <c r="D36" s="23">
        <f>SUM('[9]idt'!J327)</f>
        <v>4846898.347</v>
      </c>
      <c r="E36" s="22">
        <f t="shared" si="4"/>
        <v>40.05701113223141</v>
      </c>
      <c r="F36" s="23">
        <f t="shared" si="34"/>
        <v>5331190.108</v>
      </c>
      <c r="G36" s="22">
        <f t="shared" si="6"/>
        <v>44.059422380165294</v>
      </c>
      <c r="H36" s="23">
        <f>SUM('[9]idt'!N327)</f>
        <v>10178088.455</v>
      </c>
      <c r="I36" s="24">
        <f t="shared" si="7"/>
        <v>84.1164335123967</v>
      </c>
      <c r="J36" s="21">
        <f>SUM('[9]idt'!F776)</f>
        <v>0</v>
      </c>
      <c r="K36" s="22">
        <f t="shared" si="8"/>
        <v>0</v>
      </c>
      <c r="L36" s="23">
        <f>SUM('[9]idt'!J776)</f>
        <v>0</v>
      </c>
      <c r="M36" s="22">
        <f t="shared" si="9"/>
        <v>0</v>
      </c>
      <c r="N36" s="23">
        <f t="shared" si="35"/>
        <v>0</v>
      </c>
      <c r="O36" s="22">
        <f t="shared" si="11"/>
        <v>0</v>
      </c>
      <c r="P36" s="23">
        <f>SUM('[9]idt'!N776)</f>
        <v>0</v>
      </c>
      <c r="Q36" s="24">
        <f t="shared" si="12"/>
        <v>0</v>
      </c>
      <c r="R36" s="21">
        <f>SUM('[9]idt'!F905:F906)</f>
        <v>0</v>
      </c>
      <c r="S36" s="22">
        <f t="shared" si="13"/>
        <v>0</v>
      </c>
      <c r="T36" s="23">
        <f>SUM('[9]idt'!J905:J906)</f>
        <v>0</v>
      </c>
      <c r="U36" s="22">
        <f t="shared" si="14"/>
        <v>0</v>
      </c>
      <c r="V36" s="23">
        <f t="shared" si="36"/>
        <v>0</v>
      </c>
      <c r="W36" s="22">
        <f t="shared" si="16"/>
        <v>0</v>
      </c>
      <c r="X36" s="23">
        <f>SUM('[9]idt'!N905:N906)</f>
        <v>0</v>
      </c>
      <c r="Y36" s="24">
        <f t="shared" si="17"/>
        <v>0</v>
      </c>
      <c r="Z36" s="21">
        <f>SUM('[9]idt'!F907)</f>
        <v>1100000.0000000002</v>
      </c>
      <c r="AA36" s="22">
        <f t="shared" si="18"/>
        <v>0.07730749495796632</v>
      </c>
      <c r="AB36" s="23">
        <f>SUM('[9]idt'!J907)</f>
        <v>1017429.6359999999</v>
      </c>
      <c r="AC36" s="22">
        <f t="shared" si="19"/>
        <v>92.49360327272724</v>
      </c>
      <c r="AD36" s="23">
        <f t="shared" si="37"/>
        <v>77979.46100000013</v>
      </c>
      <c r="AE36" s="22">
        <f t="shared" si="21"/>
        <v>7.089041909090919</v>
      </c>
      <c r="AF36" s="23">
        <f>SUM('[9]idt'!N907)</f>
        <v>1095409.097</v>
      </c>
      <c r="AG36" s="24">
        <f t="shared" si="22"/>
        <v>99.58264518181817</v>
      </c>
      <c r="AH36" s="21">
        <f>SUM('[9]idt'!F1307)</f>
        <v>1029.725</v>
      </c>
      <c r="AI36" s="22">
        <f t="shared" si="23"/>
        <v>0.0004028995017309839</v>
      </c>
      <c r="AJ36" s="23">
        <f>SUM('[9]idt'!J1307)</f>
        <v>0</v>
      </c>
      <c r="AK36" s="22">
        <f t="shared" si="24"/>
        <v>0</v>
      </c>
      <c r="AL36" s="23">
        <f t="shared" si="38"/>
        <v>0</v>
      </c>
      <c r="AM36" s="22">
        <f t="shared" si="26"/>
        <v>0</v>
      </c>
      <c r="AN36" s="23">
        <f>SUM('[9]idt'!N1307)</f>
        <v>0</v>
      </c>
      <c r="AO36" s="24">
        <f t="shared" si="27"/>
        <v>0</v>
      </c>
      <c r="AP36" s="21">
        <f>SUM('[9]idt'!D325)</f>
        <v>13100000</v>
      </c>
      <c r="AQ36" s="23">
        <f t="shared" si="39"/>
        <v>13200000</v>
      </c>
      <c r="AR36" s="25">
        <f t="shared" si="28"/>
        <v>0.10025884725142033</v>
      </c>
      <c r="AS36" s="21">
        <f>SUM('[2]idt'!$H$320)</f>
        <v>0</v>
      </c>
      <c r="AT36" s="23">
        <f t="shared" si="40"/>
        <v>13200000</v>
      </c>
      <c r="AU36" s="23">
        <f t="shared" si="41"/>
        <v>5864327.983</v>
      </c>
      <c r="AV36" s="22">
        <f t="shared" si="30"/>
        <v>44.426727143939395</v>
      </c>
      <c r="AW36" s="23">
        <f t="shared" si="42"/>
        <v>5409169.569</v>
      </c>
      <c r="AX36" s="22">
        <f t="shared" si="43"/>
        <v>40.97855734090909</v>
      </c>
      <c r="AY36" s="26">
        <f t="shared" si="44"/>
        <v>11273497.552000001</v>
      </c>
      <c r="AZ36" s="24">
        <f t="shared" si="45"/>
        <v>85.4052844848485</v>
      </c>
    </row>
    <row r="37" spans="1:52" ht="15">
      <c r="A37" s="34" t="s">
        <v>54</v>
      </c>
      <c r="B37" s="21">
        <f>SUM('[9]idp'!F327)</f>
        <v>7890520.113</v>
      </c>
      <c r="C37" s="22">
        <f t="shared" si="3"/>
        <v>0.08775601774184828</v>
      </c>
      <c r="D37" s="23">
        <f>SUM('[9]idp'!J327)</f>
        <v>3073596.2109999997</v>
      </c>
      <c r="E37" s="22">
        <f t="shared" si="4"/>
        <v>38.95302422379111</v>
      </c>
      <c r="F37" s="23">
        <f t="shared" si="34"/>
        <v>2653127.588</v>
      </c>
      <c r="G37" s="22">
        <f t="shared" si="6"/>
        <v>33.6242421285873</v>
      </c>
      <c r="H37" s="23">
        <f>SUM('[9]idp'!N327)</f>
        <v>5726723.799</v>
      </c>
      <c r="I37" s="24">
        <f t="shared" si="7"/>
        <v>72.57726635237842</v>
      </c>
      <c r="J37" s="21">
        <f>SUM('[9]idp'!F776)</f>
        <v>0</v>
      </c>
      <c r="K37" s="22">
        <f t="shared" si="8"/>
        <v>0</v>
      </c>
      <c r="L37" s="23">
        <f>SUM('[9]idp'!J776)</f>
        <v>0</v>
      </c>
      <c r="M37" s="22">
        <f t="shared" si="9"/>
        <v>0</v>
      </c>
      <c r="N37" s="23">
        <f t="shared" si="35"/>
        <v>0</v>
      </c>
      <c r="O37" s="22">
        <f t="shared" si="11"/>
        <v>0</v>
      </c>
      <c r="P37" s="23">
        <f>SUM('[9]idp'!N776)</f>
        <v>0</v>
      </c>
      <c r="Q37" s="24">
        <f t="shared" si="12"/>
        <v>0</v>
      </c>
      <c r="R37" s="21">
        <f>SUM('[9]idp'!F905:F906)</f>
        <v>165000</v>
      </c>
      <c r="S37" s="22">
        <f t="shared" si="13"/>
        <v>0.01148401669851115</v>
      </c>
      <c r="T37" s="23">
        <f>SUM('[9]idp'!J905:J906)</f>
        <v>0</v>
      </c>
      <c r="U37" s="22">
        <f t="shared" si="14"/>
        <v>0</v>
      </c>
      <c r="V37" s="23">
        <f t="shared" si="36"/>
        <v>0</v>
      </c>
      <c r="W37" s="22">
        <f t="shared" si="16"/>
        <v>0</v>
      </c>
      <c r="X37" s="23">
        <f>SUM('[9]idp'!N905:N906)</f>
        <v>0</v>
      </c>
      <c r="Y37" s="24">
        <f t="shared" si="17"/>
        <v>0</v>
      </c>
      <c r="Z37" s="21">
        <f>SUM('[9]idp'!F907)</f>
        <v>3592479.887</v>
      </c>
      <c r="AA37" s="22">
        <f t="shared" si="18"/>
        <v>0.2524778370462254</v>
      </c>
      <c r="AB37" s="23">
        <f>SUM('[9]idp'!J907)</f>
        <v>2755074.489</v>
      </c>
      <c r="AC37" s="22">
        <f t="shared" si="19"/>
        <v>76.69004630950631</v>
      </c>
      <c r="AD37" s="23">
        <f t="shared" si="37"/>
        <v>203580.79399999976</v>
      </c>
      <c r="AE37" s="22">
        <f t="shared" si="21"/>
        <v>5.666859673639134</v>
      </c>
      <c r="AF37" s="23">
        <f>SUM('[9]idp'!N907)</f>
        <v>2958655.283</v>
      </c>
      <c r="AG37" s="24">
        <f t="shared" si="22"/>
        <v>82.35690598314545</v>
      </c>
      <c r="AH37" s="21">
        <f>SUM('[9]idp'!F1307)</f>
        <v>633824.604</v>
      </c>
      <c r="AI37" s="22">
        <f t="shared" si="23"/>
        <v>0.2479959378828699</v>
      </c>
      <c r="AJ37" s="23">
        <f>SUM('[9]idp'!J1307)</f>
        <v>0</v>
      </c>
      <c r="AK37" s="22">
        <f t="shared" si="24"/>
        <v>0</v>
      </c>
      <c r="AL37" s="23">
        <f t="shared" si="38"/>
        <v>0</v>
      </c>
      <c r="AM37" s="22">
        <f t="shared" si="26"/>
        <v>0</v>
      </c>
      <c r="AN37" s="23">
        <f>SUM('[9]idp'!N1307)</f>
        <v>0</v>
      </c>
      <c r="AO37" s="24">
        <f t="shared" si="27"/>
        <v>0</v>
      </c>
      <c r="AP37" s="21">
        <f>SUM('[9]idp'!D325)</f>
        <v>11648000</v>
      </c>
      <c r="AQ37" s="23">
        <f t="shared" si="39"/>
        <v>11648000</v>
      </c>
      <c r="AR37" s="25">
        <f t="shared" si="28"/>
        <v>0.08847083733216243</v>
      </c>
      <c r="AS37" s="21">
        <f>SUM('[2]idpc'!$H$320)</f>
        <v>0</v>
      </c>
      <c r="AT37" s="23">
        <f t="shared" si="40"/>
        <v>11648000</v>
      </c>
      <c r="AU37" s="23">
        <f t="shared" si="41"/>
        <v>5828670.699999999</v>
      </c>
      <c r="AV37" s="22">
        <f t="shared" si="30"/>
        <v>50.0400987293956</v>
      </c>
      <c r="AW37" s="23">
        <f t="shared" si="42"/>
        <v>2856708.3819999998</v>
      </c>
      <c r="AX37" s="22">
        <f t="shared" si="43"/>
        <v>24.525312345467032</v>
      </c>
      <c r="AY37" s="26">
        <f t="shared" si="44"/>
        <v>8685379.081999999</v>
      </c>
      <c r="AZ37" s="24">
        <f t="shared" si="45"/>
        <v>74.56541107486262</v>
      </c>
    </row>
    <row r="38" spans="1:52" ht="15">
      <c r="A38" s="34" t="s">
        <v>55</v>
      </c>
      <c r="B38" s="21">
        <f>SUM('[9]idi'!F327)</f>
        <v>100796231.98</v>
      </c>
      <c r="C38" s="22">
        <f t="shared" si="3"/>
        <v>1.121025711267753</v>
      </c>
      <c r="D38" s="23">
        <f>SUM('[9]idi'!J327)</f>
        <v>27945154.354</v>
      </c>
      <c r="E38" s="22">
        <f t="shared" si="4"/>
        <v>27.724403784801083</v>
      </c>
      <c r="F38" s="23">
        <f t="shared" si="34"/>
        <v>31037750.744000014</v>
      </c>
      <c r="G38" s="22">
        <f t="shared" si="6"/>
        <v>30.792570450608242</v>
      </c>
      <c r="H38" s="23">
        <f>SUM('[9]idi'!N327)</f>
        <v>58982905.09800001</v>
      </c>
      <c r="I38" s="24">
        <f t="shared" si="7"/>
        <v>58.51697423540932</v>
      </c>
      <c r="J38" s="21">
        <f>SUM('[9]idi'!F776)</f>
        <v>0</v>
      </c>
      <c r="K38" s="22">
        <f t="shared" si="8"/>
        <v>0</v>
      </c>
      <c r="L38" s="23">
        <f>SUM('[9]idi'!J776)</f>
        <v>0</v>
      </c>
      <c r="M38" s="22">
        <f t="shared" si="9"/>
        <v>0</v>
      </c>
      <c r="N38" s="23">
        <f t="shared" si="35"/>
        <v>0</v>
      </c>
      <c r="O38" s="22">
        <f t="shared" si="11"/>
        <v>0</v>
      </c>
      <c r="P38" s="23">
        <f>SUM('[9]idi'!N776)</f>
        <v>0</v>
      </c>
      <c r="Q38" s="24">
        <f t="shared" si="12"/>
        <v>0</v>
      </c>
      <c r="R38" s="21">
        <f>SUM('[9]idi'!F905:F906)</f>
        <v>374471.549</v>
      </c>
      <c r="S38" s="22">
        <f t="shared" si="13"/>
        <v>0.026063257708080823</v>
      </c>
      <c r="T38" s="23">
        <f>SUM('[9]idi'!J905:J906)</f>
        <v>155996.857</v>
      </c>
      <c r="U38" s="22">
        <f t="shared" si="14"/>
        <v>41.65786624286375</v>
      </c>
      <c r="V38" s="23">
        <f t="shared" si="36"/>
        <v>180203.063</v>
      </c>
      <c r="W38" s="22">
        <f t="shared" si="16"/>
        <v>48.121963732951045</v>
      </c>
      <c r="X38" s="23">
        <f>SUM('[9]idi'!N905:N906)</f>
        <v>336199.92</v>
      </c>
      <c r="Y38" s="24">
        <f t="shared" si="17"/>
        <v>89.77982997581479</v>
      </c>
      <c r="Z38" s="21">
        <f>SUM('[9]idi'!F907)</f>
        <v>27617296.471</v>
      </c>
      <c r="AA38" s="22">
        <f t="shared" si="18"/>
        <v>1.940930916076812</v>
      </c>
      <c r="AB38" s="23">
        <f>SUM('[9]idi'!J907)</f>
        <v>22526699.476999998</v>
      </c>
      <c r="AC38" s="22">
        <f t="shared" si="19"/>
        <v>81.56735942873529</v>
      </c>
      <c r="AD38" s="23">
        <f t="shared" si="37"/>
        <v>4181581.585000001</v>
      </c>
      <c r="AE38" s="22">
        <f t="shared" si="21"/>
        <v>15.14116919225218</v>
      </c>
      <c r="AF38" s="23">
        <f>SUM('[9]idi'!N907)</f>
        <v>26708281.062</v>
      </c>
      <c r="AG38" s="24">
        <f t="shared" si="22"/>
        <v>96.70852862098748</v>
      </c>
      <c r="AH38" s="21">
        <f>SUM('[9]idi'!F1307)</f>
        <v>0</v>
      </c>
      <c r="AI38" s="22">
        <f t="shared" si="23"/>
        <v>0</v>
      </c>
      <c r="AJ38" s="23">
        <f>SUM('[9]idi'!J1307)</f>
        <v>0</v>
      </c>
      <c r="AK38" s="22">
        <f t="shared" si="24"/>
        <v>0</v>
      </c>
      <c r="AL38" s="23">
        <f t="shared" si="38"/>
        <v>0</v>
      </c>
      <c r="AM38" s="22">
        <f t="shared" si="26"/>
        <v>0</v>
      </c>
      <c r="AN38" s="23">
        <f>SUM('[9]idi'!N1307)</f>
        <v>0</v>
      </c>
      <c r="AO38" s="24">
        <f t="shared" si="27"/>
        <v>0</v>
      </c>
      <c r="AP38" s="21">
        <f>SUM('[9]idi'!D325)</f>
        <v>128788000</v>
      </c>
      <c r="AQ38" s="23">
        <f t="shared" si="39"/>
        <v>128788000</v>
      </c>
      <c r="AR38" s="25">
        <f t="shared" si="28"/>
        <v>0.9781921530163576</v>
      </c>
      <c r="AS38" s="21">
        <f>SUM('[2]idip'!$H$320)</f>
        <v>0</v>
      </c>
      <c r="AT38" s="23">
        <f t="shared" si="40"/>
        <v>128788000</v>
      </c>
      <c r="AU38" s="23">
        <f t="shared" si="41"/>
        <v>50627850.68799999</v>
      </c>
      <c r="AV38" s="22">
        <f t="shared" si="30"/>
        <v>39.311000006211756</v>
      </c>
      <c r="AW38" s="23">
        <f t="shared" si="42"/>
        <v>35399535.39200002</v>
      </c>
      <c r="AX38" s="22">
        <f t="shared" si="43"/>
        <v>27.486672199273237</v>
      </c>
      <c r="AY38" s="26">
        <f t="shared" si="44"/>
        <v>86027386.08000001</v>
      </c>
      <c r="AZ38" s="24">
        <f t="shared" si="45"/>
        <v>66.79767220548499</v>
      </c>
    </row>
    <row r="39" spans="1:52" ht="15">
      <c r="A39" s="34" t="s">
        <v>56</v>
      </c>
      <c r="B39" s="21">
        <f>SUM('[9]fga'!F327)</f>
        <v>3111754.342</v>
      </c>
      <c r="C39" s="22">
        <f t="shared" si="3"/>
        <v>0.03460800623205071</v>
      </c>
      <c r="D39" s="23">
        <f>SUM('[9]fga'!J327)</f>
        <v>1363500.389</v>
      </c>
      <c r="E39" s="22">
        <f t="shared" si="4"/>
        <v>43.81773877830103</v>
      </c>
      <c r="F39" s="23">
        <f t="shared" si="34"/>
        <v>440497.2879999997</v>
      </c>
      <c r="G39" s="22">
        <f t="shared" si="6"/>
        <v>14.155914625216893</v>
      </c>
      <c r="H39" s="23">
        <f>SUM('[9]fga'!N327)</f>
        <v>1803997.6769999997</v>
      </c>
      <c r="I39" s="24">
        <f t="shared" si="7"/>
        <v>57.97365340351792</v>
      </c>
      <c r="J39" s="21">
        <f>SUM('[9]fga'!F776)</f>
        <v>0</v>
      </c>
      <c r="K39" s="22">
        <f t="shared" si="8"/>
        <v>0</v>
      </c>
      <c r="L39" s="23">
        <f>SUM('[9]fga'!J776)</f>
        <v>0</v>
      </c>
      <c r="M39" s="22">
        <f t="shared" si="9"/>
        <v>0</v>
      </c>
      <c r="N39" s="23">
        <f t="shared" si="35"/>
        <v>0</v>
      </c>
      <c r="O39" s="22">
        <f t="shared" si="11"/>
        <v>0</v>
      </c>
      <c r="P39" s="23">
        <f>SUM('[9]fga'!N776)</f>
        <v>0</v>
      </c>
      <c r="Q39" s="24">
        <f t="shared" si="12"/>
        <v>0</v>
      </c>
      <c r="R39" s="21">
        <f>SUM('[9]fga'!F905:F906)</f>
        <v>0</v>
      </c>
      <c r="S39" s="22">
        <f t="shared" si="13"/>
        <v>0</v>
      </c>
      <c r="T39" s="23">
        <f>SUM('[9]fga'!J905:J906)</f>
        <v>0</v>
      </c>
      <c r="U39" s="22">
        <f t="shared" si="14"/>
        <v>0</v>
      </c>
      <c r="V39" s="23">
        <f t="shared" si="36"/>
        <v>0</v>
      </c>
      <c r="W39" s="22">
        <f t="shared" si="16"/>
        <v>0</v>
      </c>
      <c r="X39" s="23">
        <f>SUM('[9]fga'!N905:N906)</f>
        <v>0</v>
      </c>
      <c r="Y39" s="24">
        <f t="shared" si="17"/>
        <v>0</v>
      </c>
      <c r="Z39" s="21">
        <f>SUM('[9]fga'!F907)</f>
        <v>388245.658</v>
      </c>
      <c r="AA39" s="22">
        <f t="shared" si="18"/>
        <v>0.0272857265893521</v>
      </c>
      <c r="AB39" s="23">
        <f>SUM('[9]fga'!J907)</f>
        <v>266116.398</v>
      </c>
      <c r="AC39" s="22">
        <f t="shared" si="19"/>
        <v>68.54330306509185</v>
      </c>
      <c r="AD39" s="23">
        <f t="shared" si="37"/>
        <v>116288.35500000004</v>
      </c>
      <c r="AE39" s="22">
        <f t="shared" si="21"/>
        <v>29.952261565279382</v>
      </c>
      <c r="AF39" s="23">
        <f>SUM('[9]fga'!N907)</f>
        <v>382404.753</v>
      </c>
      <c r="AG39" s="24">
        <f t="shared" si="22"/>
        <v>98.49556463037122</v>
      </c>
      <c r="AH39" s="21">
        <f>SUM('[9]fga'!F1307)</f>
        <v>0</v>
      </c>
      <c r="AI39" s="22">
        <f t="shared" si="23"/>
        <v>0</v>
      </c>
      <c r="AJ39" s="23">
        <f>SUM('[9]fga'!J1307)</f>
        <v>0</v>
      </c>
      <c r="AK39" s="22">
        <f t="shared" si="24"/>
        <v>0</v>
      </c>
      <c r="AL39" s="23">
        <f t="shared" si="38"/>
        <v>0</v>
      </c>
      <c r="AM39" s="22">
        <f t="shared" si="26"/>
        <v>0</v>
      </c>
      <c r="AN39" s="23">
        <f>SUM('[9]fga'!N1307)</f>
        <v>0</v>
      </c>
      <c r="AO39" s="24">
        <f t="shared" si="27"/>
        <v>0</v>
      </c>
      <c r="AP39" s="21">
        <f>SUM('[9]fga'!D325)</f>
        <v>3500000</v>
      </c>
      <c r="AQ39" s="23">
        <f t="shared" si="39"/>
        <v>3500000</v>
      </c>
      <c r="AR39" s="25">
        <f t="shared" si="28"/>
        <v>0.02658378525605842</v>
      </c>
      <c r="AS39" s="21">
        <f>SUM('[2]fgaa'!$H$320)</f>
        <v>0</v>
      </c>
      <c r="AT39" s="23">
        <f t="shared" si="40"/>
        <v>3500000</v>
      </c>
      <c r="AU39" s="23">
        <f t="shared" si="41"/>
        <v>1629616.787</v>
      </c>
      <c r="AV39" s="22">
        <f t="shared" si="30"/>
        <v>46.56047962857143</v>
      </c>
      <c r="AW39" s="23">
        <f t="shared" si="42"/>
        <v>556785.6429999997</v>
      </c>
      <c r="AX39" s="22">
        <f t="shared" si="43"/>
        <v>15.90816122857142</v>
      </c>
      <c r="AY39" s="26">
        <f t="shared" si="44"/>
        <v>2186402.4299999997</v>
      </c>
      <c r="AZ39" s="24">
        <f t="shared" si="45"/>
        <v>62.468640857142844</v>
      </c>
    </row>
    <row r="40" spans="1:52" ht="15">
      <c r="A40" s="34" t="s">
        <v>57</v>
      </c>
      <c r="B40" s="21">
        <f>SUM('[9]orq'!F327)</f>
        <v>5900000</v>
      </c>
      <c r="C40" s="22">
        <f t="shared" si="3"/>
        <v>0.06561804510502042</v>
      </c>
      <c r="D40" s="23">
        <f>SUM('[9]orq'!J327)</f>
        <v>3586947.3370000003</v>
      </c>
      <c r="E40" s="22">
        <f t="shared" si="4"/>
        <v>60.795717576271194</v>
      </c>
      <c r="F40" s="23">
        <f t="shared" si="34"/>
        <v>2090168.8020000001</v>
      </c>
      <c r="G40" s="22">
        <f t="shared" si="6"/>
        <v>35.42658986440678</v>
      </c>
      <c r="H40" s="23">
        <f>SUM('[9]orq'!N327)</f>
        <v>5677116.139</v>
      </c>
      <c r="I40" s="24">
        <f t="shared" si="7"/>
        <v>96.22230744067798</v>
      </c>
      <c r="J40" s="21">
        <f>SUM('[9]orq'!F776)</f>
        <v>0</v>
      </c>
      <c r="K40" s="22">
        <f t="shared" si="8"/>
        <v>0</v>
      </c>
      <c r="L40" s="23">
        <f>SUM('[9]orq'!J776)</f>
        <v>0</v>
      </c>
      <c r="M40" s="22">
        <f t="shared" si="9"/>
        <v>0</v>
      </c>
      <c r="N40" s="23">
        <f t="shared" si="35"/>
        <v>0</v>
      </c>
      <c r="O40" s="22">
        <f t="shared" si="11"/>
        <v>0</v>
      </c>
      <c r="P40" s="23">
        <f>SUM('[9]orq'!N776)</f>
        <v>0</v>
      </c>
      <c r="Q40" s="24">
        <f t="shared" si="12"/>
        <v>0</v>
      </c>
      <c r="R40" s="21">
        <f>SUM('[9]orq'!F905:F906)</f>
        <v>0</v>
      </c>
      <c r="S40" s="22">
        <f t="shared" si="13"/>
        <v>0</v>
      </c>
      <c r="T40" s="23">
        <f>SUM('[9]orq'!J905:J906)</f>
        <v>0</v>
      </c>
      <c r="U40" s="22">
        <f t="shared" si="14"/>
        <v>0</v>
      </c>
      <c r="V40" s="23">
        <f t="shared" si="36"/>
        <v>0</v>
      </c>
      <c r="W40" s="22">
        <f t="shared" si="16"/>
        <v>0</v>
      </c>
      <c r="X40" s="23">
        <f>SUM('[9]orq'!N905:N906)</f>
        <v>0</v>
      </c>
      <c r="Y40" s="24">
        <f t="shared" si="17"/>
        <v>0</v>
      </c>
      <c r="Z40" s="21">
        <f>SUM('[9]orq'!F907)</f>
        <v>0</v>
      </c>
      <c r="AA40" s="22">
        <f t="shared" si="18"/>
        <v>0</v>
      </c>
      <c r="AB40" s="23">
        <f>SUM('[9]orq'!J907)</f>
        <v>0</v>
      </c>
      <c r="AC40" s="22">
        <f t="shared" si="19"/>
        <v>0</v>
      </c>
      <c r="AD40" s="23">
        <f t="shared" si="37"/>
        <v>0</v>
      </c>
      <c r="AE40" s="22">
        <f t="shared" si="21"/>
        <v>0</v>
      </c>
      <c r="AF40" s="23">
        <f>SUM('[9]orq'!N907)</f>
        <v>0</v>
      </c>
      <c r="AG40" s="24">
        <f t="shared" si="22"/>
        <v>0</v>
      </c>
      <c r="AH40" s="21">
        <f>SUM('[9]orq'!F1307)</f>
        <v>0</v>
      </c>
      <c r="AI40" s="22">
        <f t="shared" si="23"/>
        <v>0</v>
      </c>
      <c r="AJ40" s="23">
        <f>SUM('[9]orq'!J1307)</f>
        <v>0</v>
      </c>
      <c r="AK40" s="22">
        <f t="shared" si="24"/>
        <v>0</v>
      </c>
      <c r="AL40" s="23">
        <f t="shared" si="38"/>
        <v>0</v>
      </c>
      <c r="AM40" s="22">
        <f t="shared" si="26"/>
        <v>0</v>
      </c>
      <c r="AN40" s="23">
        <f>SUM('[9]orq'!N1307)</f>
        <v>0</v>
      </c>
      <c r="AO40" s="24">
        <f t="shared" si="27"/>
        <v>0</v>
      </c>
      <c r="AP40" s="21">
        <f>SUM('[9]orq'!D325)</f>
        <v>5900000</v>
      </c>
      <c r="AQ40" s="23">
        <f t="shared" si="39"/>
        <v>5900000</v>
      </c>
      <c r="AR40" s="25">
        <f t="shared" si="28"/>
        <v>0.044812666574498485</v>
      </c>
      <c r="AS40" s="21">
        <f>SUM('[2]orq'!$H$320)</f>
        <v>0</v>
      </c>
      <c r="AT40" s="23">
        <f t="shared" si="40"/>
        <v>5900000</v>
      </c>
      <c r="AU40" s="23">
        <f t="shared" si="41"/>
        <v>3586947.3370000003</v>
      </c>
      <c r="AV40" s="22">
        <f t="shared" si="30"/>
        <v>60.795717576271194</v>
      </c>
      <c r="AW40" s="23">
        <f t="shared" si="42"/>
        <v>2090168.8020000001</v>
      </c>
      <c r="AX40" s="22">
        <f t="shared" si="43"/>
        <v>35.42658986440678</v>
      </c>
      <c r="AY40" s="26">
        <f t="shared" si="44"/>
        <v>5677116.139</v>
      </c>
      <c r="AZ40" s="24">
        <f t="shared" si="45"/>
        <v>96.22230744067798</v>
      </c>
    </row>
    <row r="41" spans="1:52" ht="15">
      <c r="A41" s="34" t="s">
        <v>58</v>
      </c>
      <c r="B41" s="21">
        <f>SUM('[9]fvs'!F327)</f>
        <v>157114442.612</v>
      </c>
      <c r="C41" s="22">
        <f t="shared" si="3"/>
        <v>1.7473800986380268</v>
      </c>
      <c r="D41" s="23">
        <f>SUM('[9]fvs'!J327)</f>
        <v>44393542.018</v>
      </c>
      <c r="E41" s="22">
        <f t="shared" si="4"/>
        <v>28.255544989986387</v>
      </c>
      <c r="F41" s="23">
        <f t="shared" si="34"/>
        <v>73333802.06400001</v>
      </c>
      <c r="G41" s="22">
        <f t="shared" si="6"/>
        <v>46.675404784460575</v>
      </c>
      <c r="H41" s="23">
        <f>SUM('[9]fvs'!N327)</f>
        <v>117727344.082</v>
      </c>
      <c r="I41" s="24">
        <f t="shared" si="7"/>
        <v>74.93094977444696</v>
      </c>
      <c r="J41" s="21">
        <f>SUM('[9]fvs'!F776)</f>
        <v>0</v>
      </c>
      <c r="K41" s="22">
        <f t="shared" si="8"/>
        <v>0</v>
      </c>
      <c r="L41" s="23">
        <f>SUM('[9]fvs'!J776)</f>
        <v>0</v>
      </c>
      <c r="M41" s="22">
        <f t="shared" si="9"/>
        <v>0</v>
      </c>
      <c r="N41" s="23">
        <f t="shared" si="35"/>
        <v>0</v>
      </c>
      <c r="O41" s="22">
        <f t="shared" si="11"/>
        <v>0</v>
      </c>
      <c r="P41" s="23">
        <f>SUM('[9]fvs'!N776)</f>
        <v>0</v>
      </c>
      <c r="Q41" s="24">
        <f t="shared" si="12"/>
        <v>0</v>
      </c>
      <c r="R41" s="21">
        <f>SUM('[9]fvs'!F905:F906)</f>
        <v>14544000</v>
      </c>
      <c r="S41" s="22">
        <f t="shared" si="13"/>
        <v>1.0122638718978556</v>
      </c>
      <c r="T41" s="23">
        <f>SUM('[9]fvs'!J905:J906)</f>
        <v>2077136.438</v>
      </c>
      <c r="U41" s="22">
        <f t="shared" si="14"/>
        <v>14.281741185368539</v>
      </c>
      <c r="V41" s="23">
        <f t="shared" si="36"/>
        <v>417072.39000000013</v>
      </c>
      <c r="W41" s="22">
        <f t="shared" si="16"/>
        <v>2.86765944719472</v>
      </c>
      <c r="X41" s="23">
        <f>SUM('[9]fvs'!N905:N906)</f>
        <v>2494208.828</v>
      </c>
      <c r="Y41" s="24">
        <f t="shared" si="17"/>
        <v>17.149400632563257</v>
      </c>
      <c r="Z41" s="21">
        <f>SUM('[9]fvs'!F907)</f>
        <v>95865557.38799998</v>
      </c>
      <c r="AA41" s="22">
        <f t="shared" si="18"/>
        <v>6.73738735855949</v>
      </c>
      <c r="AB41" s="23">
        <f>SUM('[9]fvs'!J907)</f>
        <v>64392007.419</v>
      </c>
      <c r="AC41" s="22">
        <f t="shared" si="19"/>
        <v>67.16907424674329</v>
      </c>
      <c r="AD41" s="23">
        <f t="shared" si="37"/>
        <v>28265412.783000022</v>
      </c>
      <c r="AE41" s="22">
        <f t="shared" si="21"/>
        <v>29.484429604472478</v>
      </c>
      <c r="AF41" s="23">
        <f>SUM('[9]fvs'!N907)</f>
        <v>92657420.20200002</v>
      </c>
      <c r="AG41" s="24">
        <f t="shared" si="22"/>
        <v>96.65350385121576</v>
      </c>
      <c r="AH41" s="21">
        <f>SUM('[9]fvs'!F1307)</f>
        <v>3012201.405</v>
      </c>
      <c r="AI41" s="22">
        <f t="shared" si="23"/>
        <v>1.178581121355575</v>
      </c>
      <c r="AJ41" s="23">
        <f>SUM('[9]fvs'!J1307)</f>
        <v>0</v>
      </c>
      <c r="AK41" s="22">
        <f t="shared" si="24"/>
        <v>0</v>
      </c>
      <c r="AL41" s="23">
        <f t="shared" si="38"/>
        <v>0</v>
      </c>
      <c r="AM41" s="22">
        <f t="shared" si="26"/>
        <v>0</v>
      </c>
      <c r="AN41" s="23">
        <f>SUM('[9]fvs'!N1307)</f>
        <v>0</v>
      </c>
      <c r="AO41" s="24">
        <f t="shared" si="27"/>
        <v>0</v>
      </c>
      <c r="AP41" s="21">
        <f>SUM('[9]fvs'!D325)</f>
        <v>267524000</v>
      </c>
      <c r="AQ41" s="23">
        <f t="shared" si="39"/>
        <v>267523999.99999997</v>
      </c>
      <c r="AR41" s="25">
        <f t="shared" si="28"/>
        <v>2.0319430190976493</v>
      </c>
      <c r="AS41" s="21">
        <f>SUM('[2]fvs'!$H$320)</f>
        <v>0</v>
      </c>
      <c r="AT41" s="23">
        <f t="shared" si="40"/>
        <v>267523999.99999997</v>
      </c>
      <c r="AU41" s="23">
        <f t="shared" si="41"/>
        <v>110862685.875</v>
      </c>
      <c r="AV41" s="22">
        <f t="shared" si="30"/>
        <v>41.44027671349113</v>
      </c>
      <c r="AW41" s="23">
        <f t="shared" si="42"/>
        <v>102016287.23700003</v>
      </c>
      <c r="AX41" s="22">
        <f t="shared" si="43"/>
        <v>38.13350848409864</v>
      </c>
      <c r="AY41" s="26">
        <f t="shared" si="44"/>
        <v>212878973.11200005</v>
      </c>
      <c r="AZ41" s="24">
        <f t="shared" si="45"/>
        <v>79.57378519758977</v>
      </c>
    </row>
    <row r="42" spans="1:52" ht="15">
      <c r="A42" s="34" t="s">
        <v>59</v>
      </c>
      <c r="B42" s="21">
        <f>SUM('[9]jar'!F327)</f>
        <v>16070682.475</v>
      </c>
      <c r="C42" s="22">
        <f t="shared" si="3"/>
        <v>0.1787333504259341</v>
      </c>
      <c r="D42" s="23">
        <f>SUM('[9]jar'!J327)</f>
        <v>7515796.811</v>
      </c>
      <c r="E42" s="22">
        <f t="shared" si="4"/>
        <v>46.76712904191705</v>
      </c>
      <c r="F42" s="23">
        <f t="shared" si="34"/>
        <v>6065402.078000001</v>
      </c>
      <c r="G42" s="22">
        <f t="shared" si="6"/>
        <v>37.742031724138094</v>
      </c>
      <c r="H42" s="23">
        <f>SUM('[9]jar'!N327)</f>
        <v>13581198.889</v>
      </c>
      <c r="I42" s="24">
        <f t="shared" si="7"/>
        <v>84.50916076605515</v>
      </c>
      <c r="J42" s="21">
        <f>SUM('[9]jar'!F776)</f>
        <v>0</v>
      </c>
      <c r="K42" s="22">
        <f t="shared" si="8"/>
        <v>0</v>
      </c>
      <c r="L42" s="23">
        <f>SUM('[9]jar'!J776)</f>
        <v>0</v>
      </c>
      <c r="M42" s="22">
        <f t="shared" si="9"/>
        <v>0</v>
      </c>
      <c r="N42" s="23">
        <f t="shared" si="35"/>
        <v>0</v>
      </c>
      <c r="O42" s="22">
        <f t="shared" si="11"/>
        <v>0</v>
      </c>
      <c r="P42" s="23">
        <f>SUM('[9]jar'!N776)</f>
        <v>0</v>
      </c>
      <c r="Q42" s="24">
        <f t="shared" si="12"/>
        <v>0</v>
      </c>
      <c r="R42" s="21">
        <f>SUM('[9]jar'!F905:F906)</f>
        <v>143000</v>
      </c>
      <c r="S42" s="22">
        <f t="shared" si="13"/>
        <v>0.009952814472042996</v>
      </c>
      <c r="T42" s="23">
        <f>SUM('[9]jar'!J905:J906)</f>
        <v>0</v>
      </c>
      <c r="U42" s="22">
        <f t="shared" si="14"/>
        <v>0</v>
      </c>
      <c r="V42" s="23">
        <f t="shared" si="36"/>
        <v>36436.553</v>
      </c>
      <c r="W42" s="22">
        <f t="shared" si="16"/>
        <v>25.480106993006995</v>
      </c>
      <c r="X42" s="23">
        <f>SUM('[9]jar'!N905:N906)</f>
        <v>36436.553</v>
      </c>
      <c r="Y42" s="24">
        <f t="shared" si="17"/>
        <v>25.480106993006995</v>
      </c>
      <c r="Z42" s="21">
        <f>SUM('[9]jar'!F907)</f>
        <v>3780000</v>
      </c>
      <c r="AA42" s="22">
        <f t="shared" si="18"/>
        <v>0.2656566644919206</v>
      </c>
      <c r="AB42" s="23">
        <f>SUM('[9]jar'!J907)</f>
        <v>2734379.22</v>
      </c>
      <c r="AC42" s="22">
        <f t="shared" si="19"/>
        <v>72.3380746031746</v>
      </c>
      <c r="AD42" s="23">
        <f t="shared" si="37"/>
        <v>244347.16399999987</v>
      </c>
      <c r="AE42" s="22">
        <f t="shared" si="21"/>
        <v>6.464210687830684</v>
      </c>
      <c r="AF42" s="23">
        <f>SUM('[9]jar'!N907)</f>
        <v>2978726.384</v>
      </c>
      <c r="AG42" s="24">
        <f t="shared" si="22"/>
        <v>78.80228529100529</v>
      </c>
      <c r="AH42" s="21">
        <f>SUM('[9]jar'!F1307)</f>
        <v>788322.821</v>
      </c>
      <c r="AI42" s="22">
        <f t="shared" si="23"/>
        <v>0.3084463053573173</v>
      </c>
      <c r="AJ42" s="23">
        <f>SUM('[9]jar'!J1307)</f>
        <v>0</v>
      </c>
      <c r="AK42" s="22">
        <f t="shared" si="24"/>
        <v>0</v>
      </c>
      <c r="AL42" s="23">
        <f t="shared" si="38"/>
        <v>0</v>
      </c>
      <c r="AM42" s="22">
        <f t="shared" si="26"/>
        <v>0</v>
      </c>
      <c r="AN42" s="23">
        <f>SUM('[9]jar'!N1307)</f>
        <v>0</v>
      </c>
      <c r="AO42" s="24">
        <f t="shared" si="27"/>
        <v>0</v>
      </c>
      <c r="AP42" s="21">
        <f>SUM('[9]jar'!D325)</f>
        <v>19186000</v>
      </c>
      <c r="AQ42" s="23">
        <f t="shared" si="39"/>
        <v>19993682.475</v>
      </c>
      <c r="AR42" s="25">
        <f t="shared" si="28"/>
        <v>0.15185936039806247</v>
      </c>
      <c r="AS42" s="21">
        <f>SUM('[2]jard'!$H$320)</f>
        <v>0</v>
      </c>
      <c r="AT42" s="23">
        <f t="shared" si="40"/>
        <v>19993682.475</v>
      </c>
      <c r="AU42" s="23">
        <f t="shared" si="41"/>
        <v>10250176.031</v>
      </c>
      <c r="AV42" s="22">
        <f t="shared" si="30"/>
        <v>51.2670742061487</v>
      </c>
      <c r="AW42" s="23">
        <f t="shared" si="42"/>
        <v>6346185.795000001</v>
      </c>
      <c r="AX42" s="22">
        <f t="shared" si="43"/>
        <v>31.740955188896486</v>
      </c>
      <c r="AY42" s="26">
        <f t="shared" si="44"/>
        <v>16596361.826000001</v>
      </c>
      <c r="AZ42" s="24">
        <f t="shared" si="45"/>
        <v>83.0080293950452</v>
      </c>
    </row>
    <row r="43" spans="1:52" ht="22.5">
      <c r="A43" s="34" t="s">
        <v>60</v>
      </c>
      <c r="B43" s="21">
        <f>SUM('[9]ide'!F327)</f>
        <v>5786893.981</v>
      </c>
      <c r="C43" s="22">
        <f t="shared" si="3"/>
        <v>0.06436011360393716</v>
      </c>
      <c r="D43" s="23">
        <f>SUM('[9]ide'!J327)</f>
        <v>2126976.214</v>
      </c>
      <c r="E43" s="22">
        <f t="shared" si="4"/>
        <v>36.75505756600106</v>
      </c>
      <c r="F43" s="23">
        <f t="shared" si="34"/>
        <v>2263196.411</v>
      </c>
      <c r="G43" s="22">
        <f t="shared" si="6"/>
        <v>39.109000759832654</v>
      </c>
      <c r="H43" s="23">
        <f>SUM('[9]ide'!N327)</f>
        <v>4390172.625</v>
      </c>
      <c r="I43" s="24">
        <f t="shared" si="7"/>
        <v>75.86405832583371</v>
      </c>
      <c r="J43" s="21">
        <f>SUM('[9]ide'!F776)</f>
        <v>0</v>
      </c>
      <c r="K43" s="22">
        <f t="shared" si="8"/>
        <v>0</v>
      </c>
      <c r="L43" s="23">
        <f>SUM('[9]ide'!J776)</f>
        <v>0</v>
      </c>
      <c r="M43" s="22">
        <f t="shared" si="9"/>
        <v>0</v>
      </c>
      <c r="N43" s="23">
        <f t="shared" si="35"/>
        <v>0</v>
      </c>
      <c r="O43" s="22">
        <f t="shared" si="11"/>
        <v>0</v>
      </c>
      <c r="P43" s="23">
        <f>SUM('[9]ide'!N776)</f>
        <v>0</v>
      </c>
      <c r="Q43" s="24">
        <f t="shared" si="12"/>
        <v>0</v>
      </c>
      <c r="R43" s="21">
        <f>SUM('[9]ide'!F905:F906)</f>
        <v>0</v>
      </c>
      <c r="S43" s="22">
        <f t="shared" si="13"/>
        <v>0</v>
      </c>
      <c r="T43" s="23">
        <f>SUM('[9]ide'!J905:J906)</f>
        <v>0</v>
      </c>
      <c r="U43" s="22">
        <f t="shared" si="14"/>
        <v>0</v>
      </c>
      <c r="V43" s="23">
        <f t="shared" si="36"/>
        <v>0</v>
      </c>
      <c r="W43" s="22">
        <f t="shared" si="16"/>
        <v>0</v>
      </c>
      <c r="X43" s="23">
        <f>SUM('[9]ide'!N905:N906)</f>
        <v>0</v>
      </c>
      <c r="Y43" s="24">
        <f t="shared" si="17"/>
        <v>0</v>
      </c>
      <c r="Z43" s="21">
        <f>SUM('[9]ide'!F907)</f>
        <v>896306.125</v>
      </c>
      <c r="AA43" s="22">
        <f t="shared" si="18"/>
        <v>0.0629919829447562</v>
      </c>
      <c r="AB43" s="23">
        <f>SUM('[9]ide'!J907)</f>
        <v>690325.884</v>
      </c>
      <c r="AC43" s="22">
        <f t="shared" si="19"/>
        <v>77.01898544986513</v>
      </c>
      <c r="AD43" s="23">
        <f t="shared" si="37"/>
        <v>134401.5460000001</v>
      </c>
      <c r="AE43" s="22">
        <f t="shared" si="21"/>
        <v>14.9950493755691</v>
      </c>
      <c r="AF43" s="23">
        <f>SUM('[9]ide'!N907)</f>
        <v>824727.43</v>
      </c>
      <c r="AG43" s="24">
        <f t="shared" si="22"/>
        <v>92.01403482543424</v>
      </c>
      <c r="AH43" s="21">
        <f>SUM('[9]ide'!F1307)</f>
        <v>71578.695</v>
      </c>
      <c r="AI43" s="22">
        <f t="shared" si="23"/>
        <v>0.028006526548402796</v>
      </c>
      <c r="AJ43" s="23">
        <f>SUM('[9]ide'!J1307)</f>
        <v>0</v>
      </c>
      <c r="AK43" s="22">
        <f t="shared" si="24"/>
        <v>0</v>
      </c>
      <c r="AL43" s="23">
        <f t="shared" si="38"/>
        <v>0</v>
      </c>
      <c r="AM43" s="22">
        <f t="shared" si="26"/>
        <v>0</v>
      </c>
      <c r="AN43" s="23">
        <f>SUM('[9]ide'!N1307)</f>
        <v>0</v>
      </c>
      <c r="AO43" s="24">
        <f t="shared" si="27"/>
        <v>0</v>
      </c>
      <c r="AP43" s="21">
        <f>SUM('[9]ide'!D325)</f>
        <v>6654000</v>
      </c>
      <c r="AQ43" s="23">
        <f t="shared" si="39"/>
        <v>6683200.106</v>
      </c>
      <c r="AR43" s="25">
        <f t="shared" si="28"/>
        <v>0.05076135898319168</v>
      </c>
      <c r="AS43" s="21">
        <f>SUM('[2]idep'!$H$320)</f>
        <v>0</v>
      </c>
      <c r="AT43" s="23">
        <f t="shared" si="40"/>
        <v>6683200.106</v>
      </c>
      <c r="AU43" s="23">
        <f t="shared" si="41"/>
        <v>2817302.098</v>
      </c>
      <c r="AV43" s="22">
        <f t="shared" si="30"/>
        <v>42.154986433380934</v>
      </c>
      <c r="AW43" s="23">
        <f t="shared" si="42"/>
        <v>2397597.957</v>
      </c>
      <c r="AX43" s="22">
        <f t="shared" si="43"/>
        <v>35.874998787594286</v>
      </c>
      <c r="AY43" s="26">
        <f t="shared" si="44"/>
        <v>5214900.055</v>
      </c>
      <c r="AZ43" s="24">
        <f t="shared" si="45"/>
        <v>78.02998522097522</v>
      </c>
    </row>
    <row r="44" spans="1:52" ht="22.5">
      <c r="A44" s="34" t="s">
        <v>61</v>
      </c>
      <c r="B44" s="21">
        <f>SUM('[9]com'!F327)</f>
        <v>17900000</v>
      </c>
      <c r="C44" s="22">
        <f t="shared" si="3"/>
        <v>0.19907847582709587</v>
      </c>
      <c r="D44" s="23">
        <f>SUM('[9]com'!J327)</f>
        <v>8088716.830999999</v>
      </c>
      <c r="E44" s="22">
        <f t="shared" si="4"/>
        <v>45.18836218435754</v>
      </c>
      <c r="F44" s="23">
        <f t="shared" si="34"/>
        <v>4504772.434000001</v>
      </c>
      <c r="G44" s="22">
        <f t="shared" si="6"/>
        <v>25.166326446927386</v>
      </c>
      <c r="H44" s="23">
        <f>SUM('[9]com'!N327)</f>
        <v>12593489.265</v>
      </c>
      <c r="I44" s="24">
        <f t="shared" si="7"/>
        <v>70.35468863128493</v>
      </c>
      <c r="J44" s="21">
        <f>SUM('[9]com'!F776)</f>
        <v>0</v>
      </c>
      <c r="K44" s="22">
        <f t="shared" si="8"/>
        <v>0</v>
      </c>
      <c r="L44" s="23">
        <f>SUM('[9]com'!J776)</f>
        <v>0</v>
      </c>
      <c r="M44" s="22">
        <f t="shared" si="9"/>
        <v>0</v>
      </c>
      <c r="N44" s="23">
        <f t="shared" si="35"/>
        <v>0</v>
      </c>
      <c r="O44" s="22">
        <f t="shared" si="11"/>
        <v>0</v>
      </c>
      <c r="P44" s="23">
        <f>SUM('[9]com'!N776)</f>
        <v>0</v>
      </c>
      <c r="Q44" s="24">
        <f t="shared" si="12"/>
        <v>0</v>
      </c>
      <c r="R44" s="21">
        <f>SUM('[9]com'!F905:F906)</f>
        <v>0</v>
      </c>
      <c r="S44" s="22">
        <f t="shared" si="13"/>
        <v>0</v>
      </c>
      <c r="T44" s="23">
        <f>SUM('[9]com'!J905:J906)</f>
        <v>0</v>
      </c>
      <c r="U44" s="22">
        <f t="shared" si="14"/>
        <v>0</v>
      </c>
      <c r="V44" s="23">
        <f t="shared" si="36"/>
        <v>0</v>
      </c>
      <c r="W44" s="22">
        <f t="shared" si="16"/>
        <v>0</v>
      </c>
      <c r="X44" s="23">
        <f>SUM('[9]com'!N905:N906)</f>
        <v>0</v>
      </c>
      <c r="Y44" s="24">
        <f t="shared" si="17"/>
        <v>0</v>
      </c>
      <c r="Z44" s="21">
        <f>SUM('[9]com'!F907)</f>
        <v>5163999.999999999</v>
      </c>
      <c r="AA44" s="22">
        <f t="shared" si="18"/>
        <v>0.36292354905721635</v>
      </c>
      <c r="AB44" s="23">
        <f>SUM('[9]com'!J907)</f>
        <v>3614013.4850000003</v>
      </c>
      <c r="AC44" s="22">
        <f t="shared" si="19"/>
        <v>69.98476926800932</v>
      </c>
      <c r="AD44" s="23">
        <f t="shared" si="37"/>
        <v>1071698.7749999994</v>
      </c>
      <c r="AE44" s="22">
        <f t="shared" si="21"/>
        <v>20.753268299767615</v>
      </c>
      <c r="AF44" s="23">
        <f>SUM('[9]com'!N907)</f>
        <v>4685712.26</v>
      </c>
      <c r="AG44" s="24">
        <f t="shared" si="22"/>
        <v>90.73803756777693</v>
      </c>
      <c r="AH44" s="21">
        <f>SUM('[9]com'!F1307)</f>
        <v>469731.894</v>
      </c>
      <c r="AI44" s="22">
        <f t="shared" si="23"/>
        <v>0.18379154244070148</v>
      </c>
      <c r="AJ44" s="23">
        <f>SUM('[9]com'!J1307)</f>
        <v>0</v>
      </c>
      <c r="AK44" s="22">
        <f t="shared" si="24"/>
        <v>0</v>
      </c>
      <c r="AL44" s="23">
        <f t="shared" si="38"/>
        <v>0</v>
      </c>
      <c r="AM44" s="22">
        <f t="shared" si="26"/>
        <v>0</v>
      </c>
      <c r="AN44" s="23">
        <f>SUM('[9]com'!N1307)</f>
        <v>0</v>
      </c>
      <c r="AO44" s="24">
        <f t="shared" si="27"/>
        <v>0</v>
      </c>
      <c r="AP44" s="21">
        <f>SUM('[9]com'!D325)</f>
        <v>23064000</v>
      </c>
      <c r="AQ44" s="23">
        <f t="shared" si="39"/>
        <v>23064000</v>
      </c>
      <c r="AR44" s="25">
        <f t="shared" si="28"/>
        <v>0.17517954947020897</v>
      </c>
      <c r="AS44" s="21">
        <f>SUM('[2]comu'!$H$320)</f>
        <v>0</v>
      </c>
      <c r="AT44" s="23">
        <f t="shared" si="40"/>
        <v>23064000</v>
      </c>
      <c r="AU44" s="23">
        <f t="shared" si="41"/>
        <v>11702730.316</v>
      </c>
      <c r="AV44" s="22">
        <f t="shared" si="30"/>
        <v>50.74024590704127</v>
      </c>
      <c r="AW44" s="23">
        <f t="shared" si="42"/>
        <v>5576471.209000001</v>
      </c>
      <c r="AX44" s="22">
        <f t="shared" si="43"/>
        <v>24.17824839143254</v>
      </c>
      <c r="AY44" s="26">
        <f t="shared" si="44"/>
        <v>17279201.525</v>
      </c>
      <c r="AZ44" s="24">
        <f t="shared" si="45"/>
        <v>74.9184942984738</v>
      </c>
    </row>
    <row r="45" spans="1:52" ht="22.5">
      <c r="A45" s="34" t="s">
        <v>62</v>
      </c>
      <c r="B45" s="21">
        <f>SUM('[9]cat'!F327)</f>
        <v>17207000</v>
      </c>
      <c r="C45" s="22">
        <f t="shared" si="3"/>
        <v>0.191371135952896</v>
      </c>
      <c r="D45" s="23">
        <f>SUM('[9]cat'!J327)</f>
        <v>3072259.378</v>
      </c>
      <c r="E45" s="22">
        <f t="shared" si="4"/>
        <v>17.854706677514965</v>
      </c>
      <c r="F45" s="23">
        <f t="shared" si="34"/>
        <v>5685932.301999999</v>
      </c>
      <c r="G45" s="22">
        <f t="shared" si="6"/>
        <v>33.04429768117626</v>
      </c>
      <c r="H45" s="23">
        <f>SUM('[9]cat'!N327)</f>
        <v>8758191.68</v>
      </c>
      <c r="I45" s="24">
        <f t="shared" si="7"/>
        <v>50.89900435869122</v>
      </c>
      <c r="J45" s="21">
        <f>SUM('[9]cat'!F776)</f>
        <v>0</v>
      </c>
      <c r="K45" s="22">
        <f t="shared" si="8"/>
        <v>0</v>
      </c>
      <c r="L45" s="23">
        <f>SUM('[9]cat'!J776)</f>
        <v>0</v>
      </c>
      <c r="M45" s="22">
        <f t="shared" si="9"/>
        <v>0</v>
      </c>
      <c r="N45" s="23">
        <f t="shared" si="35"/>
        <v>0</v>
      </c>
      <c r="O45" s="22">
        <f t="shared" si="11"/>
        <v>0</v>
      </c>
      <c r="P45" s="23">
        <f>SUM('[9]cat'!N776)</f>
        <v>0</v>
      </c>
      <c r="Q45" s="24">
        <f t="shared" si="12"/>
        <v>0</v>
      </c>
      <c r="R45" s="21">
        <f>SUM('[9]cat'!F905:F906)</f>
        <v>285000</v>
      </c>
      <c r="S45" s="22">
        <f t="shared" si="13"/>
        <v>0.019836028842882894</v>
      </c>
      <c r="T45" s="23">
        <f>SUM('[9]cat'!J905:J906)</f>
        <v>194376.883</v>
      </c>
      <c r="U45" s="22">
        <f t="shared" si="14"/>
        <v>68.2024150877193</v>
      </c>
      <c r="V45" s="23">
        <f t="shared" si="36"/>
        <v>0</v>
      </c>
      <c r="W45" s="22">
        <f t="shared" si="16"/>
        <v>0</v>
      </c>
      <c r="X45" s="23">
        <f>SUM('[9]cat'!N905:N906)</f>
        <v>194376.883</v>
      </c>
      <c r="Y45" s="24">
        <f t="shared" si="17"/>
        <v>68.2024150877193</v>
      </c>
      <c r="Z45" s="21">
        <f>SUM('[9]cat'!F907)</f>
        <v>10958000</v>
      </c>
      <c r="AA45" s="22">
        <f t="shared" si="18"/>
        <v>0.7701232088630863</v>
      </c>
      <c r="AB45" s="23">
        <f>SUM('[9]cat'!J907)</f>
        <v>5809436.414</v>
      </c>
      <c r="AC45" s="22">
        <f t="shared" si="19"/>
        <v>53.01548105493703</v>
      </c>
      <c r="AD45" s="23">
        <f t="shared" si="37"/>
        <v>912060.3670000006</v>
      </c>
      <c r="AE45" s="22">
        <f t="shared" si="21"/>
        <v>8.323237515970073</v>
      </c>
      <c r="AF45" s="23">
        <f>SUM('[9]cat'!N907)</f>
        <v>6721496.781</v>
      </c>
      <c r="AG45" s="24">
        <f t="shared" si="22"/>
        <v>61.338718570907105</v>
      </c>
      <c r="AH45" s="21">
        <f>SUM('[9]cat'!F1307)</f>
        <v>4060514.2369999997</v>
      </c>
      <c r="AI45" s="22">
        <f t="shared" si="23"/>
        <v>1.5887534660796485</v>
      </c>
      <c r="AJ45" s="23">
        <f>SUM('[9]cat'!J1307)</f>
        <v>0</v>
      </c>
      <c r="AK45" s="22">
        <f t="shared" si="24"/>
        <v>0</v>
      </c>
      <c r="AL45" s="23">
        <f t="shared" si="38"/>
        <v>0</v>
      </c>
      <c r="AM45" s="22">
        <f t="shared" si="26"/>
        <v>0</v>
      </c>
      <c r="AN45" s="23">
        <f>SUM('[9]cat'!N1307)</f>
        <v>0</v>
      </c>
      <c r="AO45" s="24">
        <f t="shared" si="27"/>
        <v>0</v>
      </c>
      <c r="AP45" s="21">
        <f>SUM('[9]cat'!D325)</f>
        <v>28450000</v>
      </c>
      <c r="AQ45" s="23">
        <f t="shared" si="39"/>
        <v>28450000</v>
      </c>
      <c r="AR45" s="25">
        <f t="shared" si="28"/>
        <v>0.21608819729567488</v>
      </c>
      <c r="AS45" s="21">
        <f>SUM('[2]catas'!$H$320)</f>
        <v>0</v>
      </c>
      <c r="AT45" s="23">
        <f t="shared" si="40"/>
        <v>28450000</v>
      </c>
      <c r="AU45" s="23">
        <f t="shared" si="41"/>
        <v>9076072.675</v>
      </c>
      <c r="AV45" s="22">
        <f t="shared" si="30"/>
        <v>31.90183717047452</v>
      </c>
      <c r="AW45" s="23">
        <f t="shared" si="42"/>
        <v>6597992.669</v>
      </c>
      <c r="AX45" s="22">
        <f t="shared" si="43"/>
        <v>23.191538379613355</v>
      </c>
      <c r="AY45" s="26">
        <f t="shared" si="44"/>
        <v>15674065.344</v>
      </c>
      <c r="AZ45" s="24">
        <f t="shared" si="45"/>
        <v>55.09337555008788</v>
      </c>
    </row>
    <row r="46" spans="1:52" ht="22.5">
      <c r="A46" s="34" t="s">
        <v>63</v>
      </c>
      <c r="B46" s="21">
        <f>SUM('[9]mto'!F327)</f>
        <v>125450000</v>
      </c>
      <c r="C46" s="22">
        <f t="shared" si="3"/>
        <v>1.395217586173697</v>
      </c>
      <c r="D46" s="23">
        <f>SUM('[9]mto'!J327)</f>
        <v>50506351.337</v>
      </c>
      <c r="E46" s="22">
        <f t="shared" si="4"/>
        <v>40.2601445492228</v>
      </c>
      <c r="F46" s="23">
        <f t="shared" si="34"/>
        <v>48559748.827999994</v>
      </c>
      <c r="G46" s="22">
        <f t="shared" si="6"/>
        <v>38.70844864726982</v>
      </c>
      <c r="H46" s="23">
        <f>SUM('[9]mto'!N327)</f>
        <v>99066100.16499999</v>
      </c>
      <c r="I46" s="24">
        <f t="shared" si="7"/>
        <v>78.96859319649262</v>
      </c>
      <c r="J46" s="21">
        <f>SUM('[9]mto'!F776)</f>
        <v>0</v>
      </c>
      <c r="K46" s="22">
        <f t="shared" si="8"/>
        <v>0</v>
      </c>
      <c r="L46" s="23">
        <f>SUM('[9]mto'!J776)</f>
        <v>0</v>
      </c>
      <c r="M46" s="22">
        <f t="shared" si="9"/>
        <v>0</v>
      </c>
      <c r="N46" s="23">
        <f t="shared" si="35"/>
        <v>0</v>
      </c>
      <c r="O46" s="22">
        <f t="shared" si="11"/>
        <v>0</v>
      </c>
      <c r="P46" s="23">
        <f>SUM('[9]mto'!N776)</f>
        <v>0</v>
      </c>
      <c r="Q46" s="24">
        <f t="shared" si="12"/>
        <v>0</v>
      </c>
      <c r="R46" s="21">
        <f>SUM('[9]mto'!F905:F906)</f>
        <v>11486000</v>
      </c>
      <c r="S46" s="22">
        <f t="shared" si="13"/>
        <v>0.7994267624187822</v>
      </c>
      <c r="T46" s="23">
        <f>SUM('[9]mto'!J905:J906)</f>
        <v>5698983.043</v>
      </c>
      <c r="U46" s="22">
        <f t="shared" si="14"/>
        <v>49.61677732021591</v>
      </c>
      <c r="V46" s="23">
        <f t="shared" si="36"/>
        <v>0</v>
      </c>
      <c r="W46" s="22">
        <f t="shared" si="16"/>
        <v>0</v>
      </c>
      <c r="X46" s="23">
        <f>SUM('[9]mto'!N905:N906)</f>
        <v>5698983.043</v>
      </c>
      <c r="Y46" s="24">
        <f t="shared" si="17"/>
        <v>49.61677732021591</v>
      </c>
      <c r="Z46" s="21">
        <f>SUM('[9]mto'!F907)</f>
        <v>72844000</v>
      </c>
      <c r="AA46" s="22">
        <f t="shared" si="18"/>
        <v>5.1194428751982715</v>
      </c>
      <c r="AB46" s="23">
        <f>SUM('[9]mto'!J907)</f>
        <v>34615005.711</v>
      </c>
      <c r="AC46" s="22">
        <f t="shared" si="19"/>
        <v>47.51936427296689</v>
      </c>
      <c r="AD46" s="23">
        <f t="shared" si="37"/>
        <v>12948064.407999992</v>
      </c>
      <c r="AE46" s="22">
        <f t="shared" si="21"/>
        <v>17.77505959035747</v>
      </c>
      <c r="AF46" s="23">
        <f>SUM('[9]mto'!N907)</f>
        <v>47563070.118999995</v>
      </c>
      <c r="AG46" s="24">
        <f t="shared" si="22"/>
        <v>65.29442386332435</v>
      </c>
      <c r="AH46" s="21">
        <f>SUM('[9]mto'!F1307)</f>
        <v>25278076.247</v>
      </c>
      <c r="AI46" s="22">
        <f t="shared" si="23"/>
        <v>9.890528368869475</v>
      </c>
      <c r="AJ46" s="23">
        <f>SUM('[9]mto'!J1307)</f>
        <v>0</v>
      </c>
      <c r="AK46" s="22">
        <f t="shared" si="24"/>
        <v>0</v>
      </c>
      <c r="AL46" s="23">
        <f t="shared" si="38"/>
        <v>0</v>
      </c>
      <c r="AM46" s="22">
        <f t="shared" si="26"/>
        <v>0</v>
      </c>
      <c r="AN46" s="23">
        <f>SUM('[9]mto'!N1307)</f>
        <v>0</v>
      </c>
      <c r="AO46" s="24">
        <f t="shared" si="27"/>
        <v>0</v>
      </c>
      <c r="AP46" s="21">
        <f>SUM('[9]mto'!D325)</f>
        <v>209780000</v>
      </c>
      <c r="AQ46" s="23">
        <f t="shared" si="39"/>
        <v>209780000</v>
      </c>
      <c r="AR46" s="25">
        <f t="shared" si="28"/>
        <v>1.5933561345759815</v>
      </c>
      <c r="AS46" s="21">
        <f>SUM('[2]mtto'!$H$320)</f>
        <v>0</v>
      </c>
      <c r="AT46" s="23">
        <f t="shared" si="40"/>
        <v>209780000</v>
      </c>
      <c r="AU46" s="23">
        <f t="shared" si="41"/>
        <v>90820340.09099999</v>
      </c>
      <c r="AV46" s="22">
        <f t="shared" si="30"/>
        <v>43.29313570931452</v>
      </c>
      <c r="AW46" s="23">
        <f t="shared" si="42"/>
        <v>61507813.23599999</v>
      </c>
      <c r="AX46" s="22">
        <f t="shared" si="43"/>
        <v>29.320151223186187</v>
      </c>
      <c r="AY46" s="26">
        <f t="shared" si="44"/>
        <v>152328153.32699996</v>
      </c>
      <c r="AZ46" s="24">
        <f t="shared" si="45"/>
        <v>72.6132869325007</v>
      </c>
    </row>
    <row r="47" spans="1:52" ht="15">
      <c r="A47" s="34" t="s">
        <v>64</v>
      </c>
      <c r="B47" s="21">
        <f>SUM('[9]art'!F327)</f>
        <v>29648200</v>
      </c>
      <c r="C47" s="22">
        <f t="shared" si="3"/>
        <v>0.3297384618445197</v>
      </c>
      <c r="D47" s="23">
        <f>SUM('[9]art'!J327)</f>
        <v>9801680.314</v>
      </c>
      <c r="E47" s="22">
        <f t="shared" si="4"/>
        <v>33.059950735626444</v>
      </c>
      <c r="F47" s="23">
        <f t="shared" si="34"/>
        <v>5028457.290000001</v>
      </c>
      <c r="G47" s="22">
        <f t="shared" si="6"/>
        <v>16.960413414642375</v>
      </c>
      <c r="H47" s="23">
        <f>SUM('[9]art'!N327)</f>
        <v>14830137.604</v>
      </c>
      <c r="I47" s="24">
        <f t="shared" si="7"/>
        <v>50.02036415026881</v>
      </c>
      <c r="J47" s="21">
        <f>SUM('[9]art'!F776)</f>
        <v>0</v>
      </c>
      <c r="K47" s="22">
        <f t="shared" si="8"/>
        <v>0</v>
      </c>
      <c r="L47" s="23">
        <f>SUM('[9]art'!J776)</f>
        <v>0</v>
      </c>
      <c r="M47" s="22">
        <f t="shared" si="9"/>
        <v>0</v>
      </c>
      <c r="N47" s="23">
        <f t="shared" si="35"/>
        <v>0</v>
      </c>
      <c r="O47" s="22">
        <f t="shared" si="11"/>
        <v>0</v>
      </c>
      <c r="P47" s="23">
        <f>SUM('[9]art'!N776)</f>
        <v>0</v>
      </c>
      <c r="Q47" s="24">
        <f t="shared" si="12"/>
        <v>0</v>
      </c>
      <c r="R47" s="21">
        <f>SUM('[9]art'!F905:F906)</f>
        <v>0</v>
      </c>
      <c r="S47" s="22">
        <f t="shared" si="13"/>
        <v>0</v>
      </c>
      <c r="T47" s="23">
        <f>SUM('[9]art'!J905:J906)</f>
        <v>0</v>
      </c>
      <c r="U47" s="22">
        <f t="shared" si="14"/>
        <v>0</v>
      </c>
      <c r="V47" s="23">
        <f t="shared" si="36"/>
        <v>0</v>
      </c>
      <c r="W47" s="22">
        <f t="shared" si="16"/>
        <v>0</v>
      </c>
      <c r="X47" s="23">
        <f>SUM('[9]art'!N905:N906)</f>
        <v>0</v>
      </c>
      <c r="Y47" s="24">
        <f t="shared" si="17"/>
        <v>0</v>
      </c>
      <c r="Z47" s="21">
        <f>SUM('[9]art'!F907)</f>
        <v>0</v>
      </c>
      <c r="AA47" s="22">
        <f t="shared" si="18"/>
        <v>0</v>
      </c>
      <c r="AB47" s="23">
        <f>SUM('[9]art'!J907)</f>
        <v>0</v>
      </c>
      <c r="AC47" s="22">
        <f t="shared" si="19"/>
        <v>0</v>
      </c>
      <c r="AD47" s="23">
        <f t="shared" si="37"/>
        <v>0</v>
      </c>
      <c r="AE47" s="22">
        <f t="shared" si="21"/>
        <v>0</v>
      </c>
      <c r="AF47" s="23">
        <f>SUM('[9]art'!N907)</f>
        <v>0</v>
      </c>
      <c r="AG47" s="24">
        <f t="shared" si="22"/>
        <v>0</v>
      </c>
      <c r="AH47" s="21">
        <f>SUM('[9]art'!F1307)</f>
        <v>0</v>
      </c>
      <c r="AI47" s="22">
        <f t="shared" si="23"/>
        <v>0</v>
      </c>
      <c r="AJ47" s="23">
        <f>SUM('[9]art'!J1307)</f>
        <v>0</v>
      </c>
      <c r="AK47" s="22">
        <f t="shared" si="24"/>
        <v>0</v>
      </c>
      <c r="AL47" s="23">
        <f t="shared" si="38"/>
        <v>0</v>
      </c>
      <c r="AM47" s="22">
        <f t="shared" si="26"/>
        <v>0</v>
      </c>
      <c r="AN47" s="23">
        <f>SUM('[9]art'!N1307)</f>
        <v>0</v>
      </c>
      <c r="AO47" s="24">
        <f t="shared" si="27"/>
        <v>0</v>
      </c>
      <c r="AP47" s="21">
        <f>SUM('[9]art'!D325)</f>
        <v>29110000</v>
      </c>
      <c r="AQ47" s="23">
        <f t="shared" si="39"/>
        <v>29648200</v>
      </c>
      <c r="AR47" s="25">
        <f t="shared" si="28"/>
        <v>0.22518896629390608</v>
      </c>
      <c r="AS47" s="21">
        <f>SUM('[2]uesp'!$H$320)</f>
        <v>0</v>
      </c>
      <c r="AT47" s="23">
        <f t="shared" si="40"/>
        <v>29648200</v>
      </c>
      <c r="AU47" s="23">
        <f t="shared" si="41"/>
        <v>9801680.314</v>
      </c>
      <c r="AV47" s="22">
        <f t="shared" si="30"/>
        <v>33.059950735626444</v>
      </c>
      <c r="AW47" s="23">
        <f t="shared" si="42"/>
        <v>5028457.290000001</v>
      </c>
      <c r="AX47" s="22">
        <f t="shared" si="43"/>
        <v>16.960413414642375</v>
      </c>
      <c r="AY47" s="26">
        <f t="shared" si="44"/>
        <v>14830137.604</v>
      </c>
      <c r="AZ47" s="24">
        <f t="shared" si="45"/>
        <v>50.02036415026881</v>
      </c>
    </row>
    <row r="48" spans="1:52" s="41" customFormat="1" ht="22.5">
      <c r="A48" s="34" t="s">
        <v>65</v>
      </c>
      <c r="B48" s="36">
        <f>SUM('[9]ues'!F327)</f>
        <v>21017190.718</v>
      </c>
      <c r="C48" s="37">
        <f t="shared" si="3"/>
        <v>0.23374694381602382</v>
      </c>
      <c r="D48" s="38">
        <f>SUM('[9]ues'!J327)</f>
        <v>6508067.681</v>
      </c>
      <c r="E48" s="37">
        <f t="shared" si="4"/>
        <v>30.96544998959456</v>
      </c>
      <c r="F48" s="23">
        <f t="shared" si="34"/>
        <v>6855003.144000001</v>
      </c>
      <c r="G48" s="37">
        <f t="shared" si="6"/>
        <v>32.61617233234264</v>
      </c>
      <c r="H48" s="38">
        <f>SUM('[9]ues'!N327)</f>
        <v>13363070.825000001</v>
      </c>
      <c r="I48" s="39">
        <f t="shared" si="7"/>
        <v>63.5816223219372</v>
      </c>
      <c r="J48" s="36">
        <f>SUM('[9]ues'!F776)</f>
        <v>0</v>
      </c>
      <c r="K48" s="37">
        <f t="shared" si="8"/>
        <v>0</v>
      </c>
      <c r="L48" s="38">
        <f>SUM('[9]ues'!J776)</f>
        <v>0</v>
      </c>
      <c r="M48" s="37">
        <f t="shared" si="9"/>
        <v>0</v>
      </c>
      <c r="N48" s="23">
        <f t="shared" si="35"/>
        <v>0</v>
      </c>
      <c r="O48" s="37">
        <f t="shared" si="11"/>
        <v>0</v>
      </c>
      <c r="P48" s="38">
        <f>SUM('[9]ues'!N776)</f>
        <v>0</v>
      </c>
      <c r="Q48" s="39">
        <f t="shared" si="12"/>
        <v>0</v>
      </c>
      <c r="R48" s="36">
        <f>SUM('[9]ues'!F905:F906)</f>
        <v>4102610</v>
      </c>
      <c r="S48" s="37">
        <f t="shared" si="13"/>
        <v>0.2855420711968414</v>
      </c>
      <c r="T48" s="38">
        <f>SUM('[9]ues'!J905:J906)</f>
        <v>676116.237</v>
      </c>
      <c r="U48" s="37">
        <f t="shared" si="14"/>
        <v>16.48014890520912</v>
      </c>
      <c r="V48" s="23">
        <f t="shared" si="36"/>
        <v>1473504.99</v>
      </c>
      <c r="W48" s="37">
        <f t="shared" si="16"/>
        <v>35.91628231784157</v>
      </c>
      <c r="X48" s="38">
        <f>SUM('[9]ues'!N905:N906)</f>
        <v>2149621.227</v>
      </c>
      <c r="Y48" s="39">
        <f t="shared" si="17"/>
        <v>52.39643122305069</v>
      </c>
      <c r="Z48" s="36">
        <f>SUM('[9]ues'!F907)</f>
        <v>10142199.167</v>
      </c>
      <c r="AA48" s="37">
        <f t="shared" si="18"/>
        <v>0.712789100877766</v>
      </c>
      <c r="AB48" s="38">
        <f>SUM('[9]ues'!J907)</f>
        <v>4840685.669</v>
      </c>
      <c r="AC48" s="37">
        <f t="shared" si="19"/>
        <v>47.728166143199935</v>
      </c>
      <c r="AD48" s="23">
        <f t="shared" si="37"/>
        <v>4740063.983999999</v>
      </c>
      <c r="AE48" s="37">
        <f t="shared" si="21"/>
        <v>46.736057002537464</v>
      </c>
      <c r="AF48" s="38">
        <f>SUM('[9]ues'!N907)</f>
        <v>9580749.652999999</v>
      </c>
      <c r="AG48" s="39">
        <f t="shared" si="22"/>
        <v>94.4642231457374</v>
      </c>
      <c r="AH48" s="36">
        <f>SUM('[9]ues'!F1307)</f>
        <v>479073.009</v>
      </c>
      <c r="AI48" s="37">
        <f t="shared" si="23"/>
        <v>0.18744643144418477</v>
      </c>
      <c r="AJ48" s="38">
        <f>SUM('[9]ues'!J1307)</f>
        <v>0</v>
      </c>
      <c r="AK48" s="37">
        <f t="shared" si="24"/>
        <v>0</v>
      </c>
      <c r="AL48" s="23">
        <f t="shared" si="38"/>
        <v>0</v>
      </c>
      <c r="AM48" s="37">
        <f t="shared" si="26"/>
        <v>0</v>
      </c>
      <c r="AN48" s="38">
        <f>SUM('[9]ues'!N1307)</f>
        <v>0</v>
      </c>
      <c r="AO48" s="39">
        <f t="shared" si="27"/>
        <v>0</v>
      </c>
      <c r="AP48" s="36">
        <f>SUM('[9]ues'!D325)</f>
        <v>35262000</v>
      </c>
      <c r="AQ48" s="23">
        <f t="shared" si="39"/>
        <v>35261999.885</v>
      </c>
      <c r="AR48" s="40">
        <f t="shared" si="28"/>
        <v>0.26782783789771336</v>
      </c>
      <c r="AS48" s="36">
        <f>SUM(AS29:AS47)</f>
        <v>0</v>
      </c>
      <c r="AT48" s="38">
        <f>SUM(AT29:AT47)</f>
        <v>4679655082.581</v>
      </c>
      <c r="AU48" s="23">
        <f t="shared" si="41"/>
        <v>12024869.587</v>
      </c>
      <c r="AV48" s="22">
        <f t="shared" si="30"/>
        <v>34.101496302582724</v>
      </c>
      <c r="AW48" s="23">
        <f t="shared" si="42"/>
        <v>13068572.118</v>
      </c>
      <c r="AX48" s="37">
        <f t="shared" si="43"/>
        <v>37.06134694748043</v>
      </c>
      <c r="AY48" s="26">
        <f t="shared" si="44"/>
        <v>25093441.705</v>
      </c>
      <c r="AZ48" s="39">
        <f>IF(OR(AY48=0,AQ48=0),0,AY48/AQ48)*100</f>
        <v>71.16284325006316</v>
      </c>
    </row>
    <row r="49" spans="1:52" s="33" customFormat="1" ht="15.75">
      <c r="A49" s="42" t="s">
        <v>66</v>
      </c>
      <c r="B49" s="28">
        <f>SUM(B29:B48)</f>
        <v>3412804323.0149994</v>
      </c>
      <c r="C49" s="29">
        <f t="shared" si="3"/>
        <v>37.95619457664524</v>
      </c>
      <c r="D49" s="30">
        <f>SUM(D29:D48)</f>
        <v>892402328.3529998</v>
      </c>
      <c r="E49" s="29">
        <f t="shared" si="4"/>
        <v>26.148652072868277</v>
      </c>
      <c r="F49" s="30">
        <f t="shared" si="34"/>
        <v>596975641.3370003</v>
      </c>
      <c r="G49" s="29">
        <f t="shared" si="6"/>
        <v>17.492231749449076</v>
      </c>
      <c r="H49" s="30">
        <f>SUM(H29:H48)</f>
        <v>1489377969.69</v>
      </c>
      <c r="I49" s="31">
        <f t="shared" si="7"/>
        <v>43.64088382231735</v>
      </c>
      <c r="J49" s="28">
        <f>SUM(J29:J48)</f>
        <v>3880485.3219999997</v>
      </c>
      <c r="K49" s="29">
        <f t="shared" si="8"/>
        <v>0.295133765673556</v>
      </c>
      <c r="L49" s="30">
        <f>SUM(L29:L48)</f>
        <v>2632110.649</v>
      </c>
      <c r="M49" s="29">
        <f t="shared" si="9"/>
        <v>67.8294190182225</v>
      </c>
      <c r="N49" s="30">
        <f t="shared" si="35"/>
        <v>37096.24099999992</v>
      </c>
      <c r="O49" s="29">
        <f t="shared" si="11"/>
        <v>0.9559691100926659</v>
      </c>
      <c r="P49" s="30">
        <f>SUM(P29:P48)</f>
        <v>2669206.89</v>
      </c>
      <c r="Q49" s="31">
        <f t="shared" si="12"/>
        <v>68.78538812831516</v>
      </c>
      <c r="R49" s="28">
        <f>SUM(R29:R48)</f>
        <v>326263315.028</v>
      </c>
      <c r="S49" s="29">
        <f t="shared" si="13"/>
        <v>22.707959744807006</v>
      </c>
      <c r="T49" s="30">
        <f>SUM(T29:T48)</f>
        <v>90697142.243</v>
      </c>
      <c r="U49" s="29">
        <f t="shared" si="14"/>
        <v>27.798755810231484</v>
      </c>
      <c r="V49" s="30">
        <f>SUM(X49-T49)</f>
        <v>9406817.291999996</v>
      </c>
      <c r="W49" s="29">
        <f t="shared" si="16"/>
        <v>2.88319797498309</v>
      </c>
      <c r="X49" s="30">
        <f>SUM(X29:X48)</f>
        <v>100103959.535</v>
      </c>
      <c r="Y49" s="31">
        <f t="shared" si="17"/>
        <v>30.68195378521457</v>
      </c>
      <c r="Z49" s="28">
        <f>SUM(Z29:Z48)</f>
        <v>971968959.101</v>
      </c>
      <c r="AA49" s="29">
        <f t="shared" si="18"/>
        <v>68.30953218636392</v>
      </c>
      <c r="AB49" s="30">
        <f>SUM(AB29:AB48)</f>
        <v>491533367.16400003</v>
      </c>
      <c r="AC49" s="29">
        <f t="shared" si="19"/>
        <v>50.57089144273006</v>
      </c>
      <c r="AD49" s="30">
        <f>SUM(AF49-AB49)</f>
        <v>257763241.89</v>
      </c>
      <c r="AE49" s="29">
        <f t="shared" si="21"/>
        <v>26.519698955037835</v>
      </c>
      <c r="AF49" s="30">
        <f>SUM(AF29:AF48)</f>
        <v>749296609.054</v>
      </c>
      <c r="AG49" s="31">
        <f t="shared" si="22"/>
        <v>77.0905903977679</v>
      </c>
      <c r="AH49" s="28">
        <f>SUM(AH29:AH48)</f>
        <v>220105720.896</v>
      </c>
      <c r="AI49" s="29">
        <f t="shared" si="23"/>
        <v>86.12055187272078</v>
      </c>
      <c r="AJ49" s="30">
        <f>SUM(AJ29:AJ48)</f>
        <v>0</v>
      </c>
      <c r="AK49" s="29">
        <f t="shared" si="24"/>
        <v>0</v>
      </c>
      <c r="AL49" s="30">
        <f>SUM(AN49-AJ49)</f>
        <v>0</v>
      </c>
      <c r="AM49" s="29">
        <f t="shared" si="26"/>
        <v>0</v>
      </c>
      <c r="AN49" s="30">
        <f>SUM(AN29:AN48)</f>
        <v>0</v>
      </c>
      <c r="AO49" s="31">
        <f t="shared" si="27"/>
        <v>0</v>
      </c>
      <c r="AP49" s="28">
        <f>SUM(AP29:AP48)</f>
        <v>4713378000</v>
      </c>
      <c r="AQ49" s="28">
        <f>SUM(AQ29:AQ48)</f>
        <v>4714917082.466001</v>
      </c>
      <c r="AR49" s="32">
        <f t="shared" si="28"/>
        <v>35.811526634399335</v>
      </c>
      <c r="AS49" s="28">
        <f>SUM('[3]con'!$H$320)</f>
        <v>0</v>
      </c>
      <c r="AT49" s="30">
        <f>SUM(AQ49-AS49)</f>
        <v>4714917082.466001</v>
      </c>
      <c r="AU49" s="28">
        <f>SUM(AU29:AU48)</f>
        <v>1477264948.4089997</v>
      </c>
      <c r="AV49" s="29">
        <f t="shared" si="30"/>
        <v>31.331726996911662</v>
      </c>
      <c r="AW49" s="28">
        <f>SUM(AW29:AW48)</f>
        <v>864182796.7599999</v>
      </c>
      <c r="AX49" s="29">
        <f t="shared" si="43"/>
        <v>18.32869553472644</v>
      </c>
      <c r="AY49" s="43">
        <f t="shared" si="44"/>
        <v>2341447745.1689997</v>
      </c>
      <c r="AZ49" s="31">
        <f>IF(OR(AY49=0,AQ49=0),0,AY49/AQ49)*100</f>
        <v>49.660422531638105</v>
      </c>
    </row>
    <row r="50" spans="1:52" ht="15">
      <c r="A50" s="44" t="s">
        <v>67</v>
      </c>
      <c r="B50" s="21">
        <f>SUM('[10]aud'!F327+'[10]con'!F327)</f>
        <v>2685396.7029999997</v>
      </c>
      <c r="C50" s="22">
        <f t="shared" si="3"/>
        <v>0.029866183386835103</v>
      </c>
      <c r="D50" s="23">
        <f>SUM('[10]aud'!J327+'[10]con'!J327)</f>
        <v>849353.842</v>
      </c>
      <c r="E50" s="22">
        <f t="shared" si="4"/>
        <v>31.62861714439217</v>
      </c>
      <c r="F50" s="23">
        <f t="shared" si="34"/>
        <v>1139192.905</v>
      </c>
      <c r="G50" s="22">
        <f t="shared" si="6"/>
        <v>42.42177342838572</v>
      </c>
      <c r="H50" s="23">
        <f>SUM('[10]aud'!N327+'[10]con'!N327)</f>
        <v>1988546.747</v>
      </c>
      <c r="I50" s="24">
        <f t="shared" si="7"/>
        <v>74.05039057277789</v>
      </c>
      <c r="J50" s="21">
        <f>SUM('[10]aud'!F776+'[10]con'!F776)</f>
        <v>0</v>
      </c>
      <c r="K50" s="22">
        <f t="shared" si="8"/>
        <v>0</v>
      </c>
      <c r="L50" s="23">
        <f>SUM('[10]aud'!J776+'[10]con'!J776)</f>
        <v>0</v>
      </c>
      <c r="M50" s="22">
        <f t="shared" si="9"/>
        <v>0</v>
      </c>
      <c r="N50" s="23">
        <f>SUM(P50-L50)</f>
        <v>0</v>
      </c>
      <c r="O50" s="22">
        <f t="shared" si="11"/>
        <v>0</v>
      </c>
      <c r="P50" s="23">
        <f>SUM('[10]aud'!N776+'[10]con'!N776)</f>
        <v>0</v>
      </c>
      <c r="Q50" s="24">
        <f t="shared" si="12"/>
        <v>0</v>
      </c>
      <c r="R50" s="21">
        <f>SUM('[10]con'!F905:F906)</f>
        <v>0</v>
      </c>
      <c r="S50" s="22">
        <f t="shared" si="13"/>
        <v>0</v>
      </c>
      <c r="T50" s="23">
        <f>SUM('[10]con'!J905:J906)</f>
        <v>0</v>
      </c>
      <c r="U50" s="22">
        <f t="shared" si="14"/>
        <v>0</v>
      </c>
      <c r="V50" s="23">
        <f>SUM(X50-T50)</f>
        <v>0</v>
      </c>
      <c r="W50" s="22">
        <f t="shared" si="16"/>
        <v>0</v>
      </c>
      <c r="X50" s="23">
        <f>SUM('[10]con'!N905:N906)</f>
        <v>0</v>
      </c>
      <c r="Y50" s="24">
        <f t="shared" si="17"/>
        <v>0</v>
      </c>
      <c r="Z50" s="21">
        <f>SUM('[10]aud'!F907+'[10]con'!F907)</f>
        <v>868603.296</v>
      </c>
      <c r="AA50" s="22">
        <f t="shared" si="18"/>
        <v>0.06104504084181175</v>
      </c>
      <c r="AB50" s="23">
        <f>SUM('[10]aud'!J907+'[10]con'!J907)</f>
        <v>868603.296</v>
      </c>
      <c r="AC50" s="22">
        <f t="shared" si="19"/>
        <v>100</v>
      </c>
      <c r="AD50" s="23">
        <f>SUM(AF50-AB50)</f>
        <v>0.0010000000474974513</v>
      </c>
      <c r="AE50" s="22">
        <f t="shared" si="21"/>
        <v>1.1512736045356329E-07</v>
      </c>
      <c r="AF50" s="23">
        <f>SUM('[10]aud'!N907+'[10]con'!N907)</f>
        <v>868603.297</v>
      </c>
      <c r="AG50" s="24">
        <f t="shared" si="22"/>
        <v>100.00000011512735</v>
      </c>
      <c r="AH50" s="21">
        <f>SUM('[10]aud'!F1307+'[10]con'!F1307)</f>
        <v>0</v>
      </c>
      <c r="AI50" s="22">
        <f t="shared" si="23"/>
        <v>0</v>
      </c>
      <c r="AJ50" s="23">
        <f>SUM('[10]aud'!J1307+'[10]con'!J1307)</f>
        <v>0</v>
      </c>
      <c r="AK50" s="22">
        <f t="shared" si="24"/>
        <v>0</v>
      </c>
      <c r="AL50" s="23">
        <f>SUM(AN50-AJ50)</f>
        <v>0</v>
      </c>
      <c r="AM50" s="22">
        <f t="shared" si="26"/>
        <v>0</v>
      </c>
      <c r="AN50" s="23">
        <f>SUM('[10]aud'!N1307+'[10]con'!N1307)</f>
        <v>0</v>
      </c>
      <c r="AO50" s="24">
        <f t="shared" si="27"/>
        <v>0</v>
      </c>
      <c r="AP50" s="21">
        <f>SUM('[10]aud'!D325+'[10]con'!D325)</f>
        <v>3554000</v>
      </c>
      <c r="AQ50" s="23">
        <f>SUM(B50+J50+R50+Z50)</f>
        <v>3553999.999</v>
      </c>
      <c r="AR50" s="25">
        <f t="shared" si="28"/>
        <v>0.026993935078127952</v>
      </c>
      <c r="AS50" s="21">
        <f>+AS49</f>
        <v>0</v>
      </c>
      <c r="AT50" s="23">
        <f>SUM(AT49)</f>
        <v>4714917082.466001</v>
      </c>
      <c r="AU50" s="23">
        <f t="shared" si="41"/>
        <v>1717957.1379999998</v>
      </c>
      <c r="AV50" s="22">
        <f t="shared" si="30"/>
        <v>48.33869269790058</v>
      </c>
      <c r="AW50" s="23">
        <f>SUM(F50+N50+V50+AD50+AL50)</f>
        <v>1139192.906</v>
      </c>
      <c r="AX50" s="22">
        <f>IF(OR(AW50=0,AQ50=0),0,AW50/AQ50)*100</f>
        <v>32.05382403828189</v>
      </c>
      <c r="AY50" s="26">
        <f>SUM(AU50+AW50)</f>
        <v>2857150.0439999998</v>
      </c>
      <c r="AZ50" s="24">
        <f>IF(OR(AY50=0,AQ50=0),0,AY50/AQ50)*100</f>
        <v>80.39251673618247</v>
      </c>
    </row>
    <row r="51" spans="1:52" ht="15">
      <c r="A51" s="45" t="s">
        <v>68</v>
      </c>
      <c r="B51" s="36">
        <f>SUM(B50)</f>
        <v>2685396.7029999997</v>
      </c>
      <c r="C51" s="22">
        <f t="shared" si="3"/>
        <v>0.029866183386835103</v>
      </c>
      <c r="D51" s="38">
        <f>SUM(D50)</f>
        <v>849353.842</v>
      </c>
      <c r="E51" s="22">
        <f t="shared" si="4"/>
        <v>31.62861714439217</v>
      </c>
      <c r="F51" s="23">
        <f t="shared" si="34"/>
        <v>1139192.905</v>
      </c>
      <c r="G51" s="22">
        <f t="shared" si="6"/>
        <v>42.42177342838572</v>
      </c>
      <c r="H51" s="38">
        <f>SUM(H50)</f>
        <v>1988546.747</v>
      </c>
      <c r="I51" s="24">
        <f t="shared" si="7"/>
        <v>74.05039057277789</v>
      </c>
      <c r="J51" s="36">
        <f>SUM(J50)</f>
        <v>0</v>
      </c>
      <c r="K51" s="22">
        <f t="shared" si="8"/>
        <v>0</v>
      </c>
      <c r="L51" s="38">
        <f>SUM(L50)</f>
        <v>0</v>
      </c>
      <c r="M51" s="22">
        <f t="shared" si="9"/>
        <v>0</v>
      </c>
      <c r="N51" s="23">
        <f>SUM(P51-L51)</f>
        <v>0</v>
      </c>
      <c r="O51" s="22">
        <f t="shared" si="11"/>
        <v>0</v>
      </c>
      <c r="P51" s="38">
        <f>SUM(P50)</f>
        <v>0</v>
      </c>
      <c r="Q51" s="24">
        <f t="shared" si="12"/>
        <v>0</v>
      </c>
      <c r="R51" s="36">
        <f>SUM(R50)</f>
        <v>0</v>
      </c>
      <c r="S51" s="22">
        <f t="shared" si="13"/>
        <v>0</v>
      </c>
      <c r="T51" s="38">
        <f>SUM(T50)</f>
        <v>0</v>
      </c>
      <c r="U51" s="22">
        <f t="shared" si="14"/>
        <v>0</v>
      </c>
      <c r="V51" s="23">
        <f>SUM(X51-T51)</f>
        <v>0</v>
      </c>
      <c r="W51" s="22">
        <f t="shared" si="16"/>
        <v>0</v>
      </c>
      <c r="X51" s="38">
        <f>SUM(X50)</f>
        <v>0</v>
      </c>
      <c r="Y51" s="24">
        <f t="shared" si="17"/>
        <v>0</v>
      </c>
      <c r="Z51" s="36">
        <f>SUM(Z50)</f>
        <v>868603.296</v>
      </c>
      <c r="AA51" s="22">
        <f t="shared" si="18"/>
        <v>0.06104504084181175</v>
      </c>
      <c r="AB51" s="38">
        <f>SUM(AB50)</f>
        <v>868603.296</v>
      </c>
      <c r="AC51" s="22">
        <f t="shared" si="19"/>
        <v>100</v>
      </c>
      <c r="AD51" s="23">
        <f>SUM(AF51-AB51)</f>
        <v>0.0010000000474974513</v>
      </c>
      <c r="AE51" s="22">
        <f t="shared" si="21"/>
        <v>1.1512736045356329E-07</v>
      </c>
      <c r="AF51" s="38">
        <f>SUM(AF50)</f>
        <v>868603.297</v>
      </c>
      <c r="AG51" s="24">
        <f t="shared" si="22"/>
        <v>100.00000011512735</v>
      </c>
      <c r="AH51" s="36">
        <f>SUM(AH50)</f>
        <v>0</v>
      </c>
      <c r="AI51" s="22">
        <f t="shared" si="23"/>
        <v>0</v>
      </c>
      <c r="AJ51" s="38">
        <f>SUM(AJ50)</f>
        <v>0</v>
      </c>
      <c r="AK51" s="22">
        <f t="shared" si="24"/>
        <v>0</v>
      </c>
      <c r="AL51" s="23">
        <f>SUM(AN51-AJ51)</f>
        <v>0</v>
      </c>
      <c r="AM51" s="22">
        <f t="shared" si="26"/>
        <v>0</v>
      </c>
      <c r="AN51" s="38">
        <f>SUM(AN50)</f>
        <v>0</v>
      </c>
      <c r="AO51" s="24">
        <f t="shared" si="27"/>
        <v>0</v>
      </c>
      <c r="AP51" s="36">
        <f>SUM(AP50)</f>
        <v>3554000</v>
      </c>
      <c r="AQ51" s="36">
        <f>SUM(AQ50)</f>
        <v>3553999.999</v>
      </c>
      <c r="AR51" s="25">
        <f t="shared" si="28"/>
        <v>0.026993935078127952</v>
      </c>
      <c r="AS51" s="21">
        <f>SUM('[3]uni'!$H$320)</f>
        <v>0</v>
      </c>
      <c r="AT51" s="23">
        <f>SUM(AQ51-AS51)</f>
        <v>3553999.999</v>
      </c>
      <c r="AU51" s="23">
        <f>SUM(D51+L51+T51+AB51)</f>
        <v>1717957.1379999998</v>
      </c>
      <c r="AV51" s="22">
        <f t="shared" si="30"/>
        <v>48.33869269790058</v>
      </c>
      <c r="AW51" s="23">
        <f>SUM(F51+N51+V51+AD51+AL51)</f>
        <v>1139192.906</v>
      </c>
      <c r="AX51" s="22">
        <f t="shared" si="43"/>
        <v>32.05382403828189</v>
      </c>
      <c r="AY51" s="26">
        <f t="shared" si="44"/>
        <v>2857150.0439999998</v>
      </c>
      <c r="AZ51" s="24">
        <f>IF(OR(AY51=0,AQ51=0),0,AY51/AQ51)*100</f>
        <v>80.39251673618247</v>
      </c>
    </row>
    <row r="52" spans="1:52" ht="22.5">
      <c r="A52" s="44" t="s">
        <v>69</v>
      </c>
      <c r="B52" s="21">
        <f>SUM('[10]ung'!F327)</f>
        <v>75871413.52</v>
      </c>
      <c r="C52" s="22">
        <f t="shared" si="3"/>
        <v>0.8438192939893248</v>
      </c>
      <c r="D52" s="23">
        <f>SUM('[10]ung'!J327)</f>
        <v>2132842.057</v>
      </c>
      <c r="E52" s="22">
        <f t="shared" si="4"/>
        <v>2.8111273509327392</v>
      </c>
      <c r="F52" s="23">
        <f t="shared" si="34"/>
        <v>21038642.261</v>
      </c>
      <c r="G52" s="22">
        <f t="shared" si="6"/>
        <v>27.729340056982245</v>
      </c>
      <c r="H52" s="23">
        <f>SUM('[10]ung'!N327)</f>
        <v>23171484.318</v>
      </c>
      <c r="I52" s="24">
        <f t="shared" si="7"/>
        <v>30.540467407914985</v>
      </c>
      <c r="J52" s="21">
        <f>SUM('[10]ung'!F776)</f>
        <v>290508.839</v>
      </c>
      <c r="K52" s="22">
        <f t="shared" si="8"/>
        <v>0.0220949083686607</v>
      </c>
      <c r="L52" s="23">
        <f>SUM('[10]ung'!J776)</f>
        <v>249183</v>
      </c>
      <c r="M52" s="22">
        <f t="shared" si="9"/>
        <v>85.77467069771328</v>
      </c>
      <c r="N52" s="23">
        <f>SUM(P52-L52)</f>
        <v>0</v>
      </c>
      <c r="O52" s="22">
        <f t="shared" si="11"/>
        <v>0</v>
      </c>
      <c r="P52" s="23">
        <f>SUM('[10]ung'!N776)</f>
        <v>249183</v>
      </c>
      <c r="Q52" s="24">
        <f t="shared" si="12"/>
        <v>85.77467069771328</v>
      </c>
      <c r="R52" s="21">
        <f>SUM('[10]ung'!F905:F906)</f>
        <v>1007939.762</v>
      </c>
      <c r="S52" s="22">
        <f t="shared" si="13"/>
        <v>0.07015270944182639</v>
      </c>
      <c r="T52" s="23">
        <f>SUM('[10]ung'!J905:J906)</f>
        <v>50536.755</v>
      </c>
      <c r="U52" s="22">
        <f t="shared" si="14"/>
        <v>5.013866592555359</v>
      </c>
      <c r="V52" s="23">
        <f>SUM(X52-T52)</f>
        <v>957403.007</v>
      </c>
      <c r="W52" s="22">
        <f t="shared" si="16"/>
        <v>94.98613340744464</v>
      </c>
      <c r="X52" s="23">
        <f>SUM('[10]ung'!N905:N906)</f>
        <v>1007939.762</v>
      </c>
      <c r="Y52" s="24">
        <f t="shared" si="17"/>
        <v>100</v>
      </c>
      <c r="Z52" s="21">
        <f>SUM('[10]ung'!F907)</f>
        <v>40232512.122999996</v>
      </c>
      <c r="AA52" s="22">
        <f t="shared" si="18"/>
        <v>2.8275224800864915</v>
      </c>
      <c r="AB52" s="23">
        <f>SUM('[10]ung'!J907)</f>
        <v>15324766.356999999</v>
      </c>
      <c r="AC52" s="22">
        <f t="shared" si="19"/>
        <v>38.090503297802236</v>
      </c>
      <c r="AD52" s="23">
        <f>SUM(AF52-AB52)</f>
        <v>24907745.765999995</v>
      </c>
      <c r="AE52" s="22">
        <f t="shared" si="21"/>
        <v>61.90949670219775</v>
      </c>
      <c r="AF52" s="23">
        <f>SUM('[10]ung'!N907)</f>
        <v>40232512.122999996</v>
      </c>
      <c r="AG52" s="24">
        <f t="shared" si="22"/>
        <v>100</v>
      </c>
      <c r="AH52" s="21">
        <f>SUM('[10]ung'!F1307)</f>
        <v>0</v>
      </c>
      <c r="AI52" s="22">
        <f t="shared" si="23"/>
        <v>0</v>
      </c>
      <c r="AJ52" s="23">
        <f>SUM('[10]ung'!J1307)</f>
        <v>0</v>
      </c>
      <c r="AK52" s="22">
        <f t="shared" si="24"/>
        <v>0</v>
      </c>
      <c r="AL52" s="23">
        <f>SUM(AN52-AJ52)</f>
        <v>0</v>
      </c>
      <c r="AM52" s="22">
        <f t="shared" si="26"/>
        <v>0</v>
      </c>
      <c r="AN52" s="23">
        <f>SUM('[10]ung'!N1307)</f>
        <v>0</v>
      </c>
      <c r="AO52" s="24">
        <f t="shared" si="27"/>
        <v>0</v>
      </c>
      <c r="AP52" s="21">
        <f>SUM('[10]ung'!D325)</f>
        <v>75290508.839</v>
      </c>
      <c r="AQ52" s="23">
        <f>SUM(B52+J52+R52+Z52)</f>
        <v>117402374.24399999</v>
      </c>
      <c r="AR52" s="25">
        <f t="shared" si="28"/>
        <v>0.8917141444154</v>
      </c>
      <c r="AS52" s="21">
        <f>+AS51</f>
        <v>0</v>
      </c>
      <c r="AT52" s="23">
        <f>SUM(AT51)</f>
        <v>3553999.999</v>
      </c>
      <c r="AU52" s="23">
        <f t="shared" si="41"/>
        <v>17757328.169</v>
      </c>
      <c r="AV52" s="22">
        <f t="shared" si="30"/>
        <v>15.125186592985374</v>
      </c>
      <c r="AW52" s="23">
        <f>SUM(F52+N52+V52+AD52+AL52)</f>
        <v>46903791.033999994</v>
      </c>
      <c r="AX52" s="22">
        <f>IF(OR(AW52=0,AQ52=0),0,AW52/AQ52)*100</f>
        <v>39.95131387762124</v>
      </c>
      <c r="AY52" s="26">
        <f>SUM(AU52+AW52)</f>
        <v>64661119.202999994</v>
      </c>
      <c r="AZ52" s="24">
        <f>IF(OR(AY52=0,AQ52=0),0,AY52/AQ52)*100</f>
        <v>55.07650047060662</v>
      </c>
    </row>
    <row r="53" spans="1:52" ht="15">
      <c r="A53" s="45" t="s">
        <v>70</v>
      </c>
      <c r="B53" s="36">
        <f>SUM(B52)</f>
        <v>75871413.52</v>
      </c>
      <c r="C53" s="22">
        <f t="shared" si="3"/>
        <v>0.8438192939893248</v>
      </c>
      <c r="D53" s="38">
        <f>SUM(D52)</f>
        <v>2132842.057</v>
      </c>
      <c r="E53" s="22">
        <f t="shared" si="4"/>
        <v>2.8111273509327392</v>
      </c>
      <c r="F53" s="23">
        <f t="shared" si="34"/>
        <v>21038642.261</v>
      </c>
      <c r="G53" s="22">
        <f t="shared" si="6"/>
        <v>27.729340056982245</v>
      </c>
      <c r="H53" s="38">
        <f>SUM(H52)</f>
        <v>23171484.318</v>
      </c>
      <c r="I53" s="24">
        <f t="shared" si="7"/>
        <v>30.540467407914985</v>
      </c>
      <c r="J53" s="36">
        <f>SUM(J52)</f>
        <v>290508.839</v>
      </c>
      <c r="K53" s="22">
        <f t="shared" si="8"/>
        <v>0.0220949083686607</v>
      </c>
      <c r="L53" s="38">
        <f>SUM(L52)</f>
        <v>249183</v>
      </c>
      <c r="M53" s="22">
        <f t="shared" si="9"/>
        <v>85.77467069771328</v>
      </c>
      <c r="N53" s="23">
        <f>SUM(P53-L53)</f>
        <v>0</v>
      </c>
      <c r="O53" s="22">
        <f t="shared" si="11"/>
        <v>0</v>
      </c>
      <c r="P53" s="38">
        <f>SUM(P52)</f>
        <v>249183</v>
      </c>
      <c r="Q53" s="24">
        <f t="shared" si="12"/>
        <v>85.77467069771328</v>
      </c>
      <c r="R53" s="36">
        <f>SUM(R52)</f>
        <v>1007939.762</v>
      </c>
      <c r="S53" s="22">
        <f t="shared" si="13"/>
        <v>0.07015270944182639</v>
      </c>
      <c r="T53" s="38">
        <f>SUM(T52)</f>
        <v>50536.755</v>
      </c>
      <c r="U53" s="22">
        <f t="shared" si="14"/>
        <v>5.013866592555359</v>
      </c>
      <c r="V53" s="23">
        <f>SUM(X53-T53)</f>
        <v>957403.007</v>
      </c>
      <c r="W53" s="22">
        <f t="shared" si="16"/>
        <v>94.98613340744464</v>
      </c>
      <c r="X53" s="38">
        <f>SUM(X52)</f>
        <v>1007939.762</v>
      </c>
      <c r="Y53" s="24">
        <f t="shared" si="17"/>
        <v>100</v>
      </c>
      <c r="Z53" s="36">
        <f>SUM(Z52)</f>
        <v>40232512.122999996</v>
      </c>
      <c r="AA53" s="22">
        <f t="shared" si="18"/>
        <v>2.8275224800864915</v>
      </c>
      <c r="AB53" s="38">
        <f>SUM(AB52)</f>
        <v>15324766.356999999</v>
      </c>
      <c r="AC53" s="22">
        <f t="shared" si="19"/>
        <v>38.090503297802236</v>
      </c>
      <c r="AD53" s="23">
        <f>SUM(AF53-AB53)</f>
        <v>24907745.765999995</v>
      </c>
      <c r="AE53" s="22">
        <f t="shared" si="21"/>
        <v>61.90949670219775</v>
      </c>
      <c r="AF53" s="38">
        <f>SUM(AF52)</f>
        <v>40232512.122999996</v>
      </c>
      <c r="AG53" s="24">
        <f t="shared" si="22"/>
        <v>100</v>
      </c>
      <c r="AH53" s="36">
        <f>SUM(AH52)</f>
        <v>0</v>
      </c>
      <c r="AI53" s="22">
        <f t="shared" si="23"/>
        <v>0</v>
      </c>
      <c r="AJ53" s="38">
        <f>SUM(AJ52)</f>
        <v>0</v>
      </c>
      <c r="AK53" s="22">
        <f t="shared" si="24"/>
        <v>0</v>
      </c>
      <c r="AL53" s="23">
        <f>SUM(AN53-AJ53)</f>
        <v>0</v>
      </c>
      <c r="AM53" s="22">
        <f t="shared" si="26"/>
        <v>0</v>
      </c>
      <c r="AN53" s="38">
        <f>SUM(AN52)</f>
        <v>0</v>
      </c>
      <c r="AO53" s="24">
        <f t="shared" si="27"/>
        <v>0</v>
      </c>
      <c r="AP53" s="36">
        <f>SUM(AP52)</f>
        <v>75290508.839</v>
      </c>
      <c r="AQ53" s="23">
        <f>SUM(B53+J53+R53+Z53)</f>
        <v>117402374.24399999</v>
      </c>
      <c r="AR53" s="25">
        <f t="shared" si="28"/>
        <v>0.8917141444154</v>
      </c>
      <c r="AS53" s="21">
        <f>SUM(AS48+AS50+AS52)</f>
        <v>0</v>
      </c>
      <c r="AT53" s="23">
        <f>SUM(AT48+AT50+AT52)</f>
        <v>9398126165.046001</v>
      </c>
      <c r="AU53" s="23">
        <f t="shared" si="41"/>
        <v>17757328.169</v>
      </c>
      <c r="AV53" s="22">
        <f t="shared" si="30"/>
        <v>15.125186592985374</v>
      </c>
      <c r="AW53" s="23">
        <f>SUM(F53+N53+V53+AD53+AL53)</f>
        <v>46903791.033999994</v>
      </c>
      <c r="AX53" s="22">
        <f t="shared" si="43"/>
        <v>39.95131387762124</v>
      </c>
      <c r="AY53" s="26">
        <f t="shared" si="44"/>
        <v>64661119.202999994</v>
      </c>
      <c r="AZ53" s="24">
        <f>IF(OR(AY53=0,AS53=0),0,AY53/AS53)*100</f>
        <v>0</v>
      </c>
    </row>
    <row r="54" spans="1:52" s="41" customFormat="1" ht="22.5">
      <c r="A54" s="45" t="s">
        <v>71</v>
      </c>
      <c r="B54" s="36">
        <f>SUM(B49+B51+B53)</f>
        <v>3491361133.2379994</v>
      </c>
      <c r="C54" s="37">
        <f t="shared" si="3"/>
        <v>38.8298800540214</v>
      </c>
      <c r="D54" s="38">
        <f>SUM(D49+D51+D53)</f>
        <v>895384524.2519999</v>
      </c>
      <c r="E54" s="37">
        <f t="shared" si="4"/>
        <v>25.645714954201594</v>
      </c>
      <c r="F54" s="38">
        <f>SUM(F28+F53)</f>
        <v>697523551.453</v>
      </c>
      <c r="G54" s="37">
        <f t="shared" si="6"/>
        <v>19.97855635192039</v>
      </c>
      <c r="H54" s="38">
        <f>SUM(H49+H51+H53)</f>
        <v>1514538000.755</v>
      </c>
      <c r="I54" s="39">
        <f t="shared" si="7"/>
        <v>43.37958586800127</v>
      </c>
      <c r="J54" s="36">
        <f>SUM(J49+J51+J53)</f>
        <v>4170994.161</v>
      </c>
      <c r="K54" s="37">
        <f t="shared" si="8"/>
        <v>0.3172286740422167</v>
      </c>
      <c r="L54" s="38">
        <f>SUM(L49+L51+L53)</f>
        <v>2881293.649</v>
      </c>
      <c r="M54" s="37">
        <f t="shared" si="9"/>
        <v>69.07930190698725</v>
      </c>
      <c r="N54" s="38">
        <f>SUM(N28+N53)</f>
        <v>0</v>
      </c>
      <c r="O54" s="37">
        <f t="shared" si="11"/>
        <v>0</v>
      </c>
      <c r="P54" s="38">
        <f>SUM(P49+P51+P53)</f>
        <v>2918389.89</v>
      </c>
      <c r="Q54" s="39">
        <f t="shared" si="12"/>
        <v>69.96868797582573</v>
      </c>
      <c r="R54" s="36">
        <f>SUM(R49+R51+R53)</f>
        <v>327271254.79</v>
      </c>
      <c r="S54" s="37">
        <f t="shared" si="13"/>
        <v>22.77811245424883</v>
      </c>
      <c r="T54" s="38">
        <f>SUM(T49+T51+T53)</f>
        <v>90747678.998</v>
      </c>
      <c r="U54" s="37">
        <f t="shared" si="14"/>
        <v>27.728582229511726</v>
      </c>
      <c r="V54" s="38">
        <f>SUM(V28+V53)</f>
        <v>2085839.3970000008</v>
      </c>
      <c r="W54" s="37">
        <f t="shared" si="16"/>
        <v>0.6373426833158385</v>
      </c>
      <c r="X54" s="38">
        <f>SUM(X49+X51+X53)</f>
        <v>101111899.29699999</v>
      </c>
      <c r="Y54" s="39">
        <f t="shared" si="17"/>
        <v>30.89544156937352</v>
      </c>
      <c r="Z54" s="36">
        <f>SUM(Z49+Z51+Z53)</f>
        <v>1013070074.52</v>
      </c>
      <c r="AA54" s="37">
        <f t="shared" si="18"/>
        <v>71.19809970729223</v>
      </c>
      <c r="AB54" s="38">
        <f>SUM(AB49+AB51+AB53)</f>
        <v>507726736.81700003</v>
      </c>
      <c r="AC54" s="37">
        <f t="shared" si="19"/>
        <v>50.11763249028599</v>
      </c>
      <c r="AD54" s="38">
        <f>SUM(AD28+AD53)</f>
        <v>176166216.38300002</v>
      </c>
      <c r="AE54" s="37">
        <f t="shared" si="21"/>
        <v>17.389341647118425</v>
      </c>
      <c r="AF54" s="38">
        <f>SUM(AF49+AF51+AF53)</f>
        <v>790397724.4740001</v>
      </c>
      <c r="AG54" s="39">
        <f t="shared" si="22"/>
        <v>78.02004464977375</v>
      </c>
      <c r="AH54" s="36">
        <f>SUM(AH49+AH51+AH53)</f>
        <v>220105720.896</v>
      </c>
      <c r="AI54" s="37">
        <f t="shared" si="23"/>
        <v>86.12055187272078</v>
      </c>
      <c r="AJ54" s="38">
        <f>SUM(AJ49+AJ51+AJ53)</f>
        <v>0</v>
      </c>
      <c r="AK54" s="37">
        <f t="shared" si="24"/>
        <v>0</v>
      </c>
      <c r="AL54" s="38">
        <f>SUM(AL28+AL53)</f>
        <v>0</v>
      </c>
      <c r="AM54" s="37">
        <f t="shared" si="26"/>
        <v>0</v>
      </c>
      <c r="AN54" s="38">
        <f>SUM(AN49+AN51+AN53)</f>
        <v>0</v>
      </c>
      <c r="AO54" s="39">
        <f t="shared" si="27"/>
        <v>0</v>
      </c>
      <c r="AP54" s="36">
        <f>SUM(AP49+AP51+AP53)</f>
        <v>4792222508.839</v>
      </c>
      <c r="AQ54" s="36">
        <f>SUM(AQ49+AQ51+AQ53)</f>
        <v>4835873456.709001</v>
      </c>
      <c r="AR54" s="40">
        <f t="shared" si="28"/>
        <v>36.730234713892855</v>
      </c>
      <c r="AS54" s="36">
        <f>SUM(AS28+AS53)</f>
        <v>0</v>
      </c>
      <c r="AT54" s="38">
        <f>SUM(AT28+AT53)</f>
        <v>14680383521.179</v>
      </c>
      <c r="AU54" s="36">
        <f>SUM(AU49+AU51+AU53)</f>
        <v>1496740233.7159996</v>
      </c>
      <c r="AV54" s="22">
        <f t="shared" si="30"/>
        <v>30.950773363176243</v>
      </c>
      <c r="AW54" s="36">
        <f>SUM(AW49+AW51+AW53)</f>
        <v>912225780.6999999</v>
      </c>
      <c r="AX54" s="37">
        <f t="shared" si="43"/>
        <v>18.863723148802265</v>
      </c>
      <c r="AY54" s="26">
        <f t="shared" si="44"/>
        <v>2408966014.4159994</v>
      </c>
      <c r="AZ54" s="39">
        <f>IF(OR(AY54=0,AQ54=0),0,AY54/AQ54)*100</f>
        <v>49.814496511978504</v>
      </c>
    </row>
    <row r="55" spans="1:52" s="33" customFormat="1" ht="16.5" thickBot="1">
      <c r="A55" s="46" t="s">
        <v>72</v>
      </c>
      <c r="B55" s="47">
        <f>SUM(B28+B54)</f>
        <v>6744782866.848999</v>
      </c>
      <c r="C55" s="48">
        <f t="shared" si="3"/>
        <v>75.01346887804519</v>
      </c>
      <c r="D55" s="49">
        <f>SUM(D28+D54)</f>
        <v>2602971600.134</v>
      </c>
      <c r="E55" s="48">
        <f t="shared" si="4"/>
        <v>38.592370599915924</v>
      </c>
      <c r="F55" s="49">
        <f aca="true" t="shared" si="46" ref="F55:F61">SUM(H55-D55)</f>
        <v>1295638385.6950002</v>
      </c>
      <c r="G55" s="48">
        <f t="shared" si="6"/>
        <v>19.209489931293984</v>
      </c>
      <c r="H55" s="49">
        <f>SUM(H28+H54)</f>
        <v>3898609985.829</v>
      </c>
      <c r="I55" s="50">
        <f t="shared" si="7"/>
        <v>57.80186053120991</v>
      </c>
      <c r="J55" s="47">
        <f>SUM(J28+J54)</f>
        <v>1225872729.161</v>
      </c>
      <c r="K55" s="48">
        <f t="shared" si="8"/>
        <v>93.23484172009069</v>
      </c>
      <c r="L55" s="49">
        <f>SUM(L28+L54)</f>
        <v>333168012.12600005</v>
      </c>
      <c r="M55" s="48">
        <f t="shared" si="9"/>
        <v>27.17802625024734</v>
      </c>
      <c r="N55" s="49">
        <f aca="true" t="shared" si="47" ref="N55:N61">SUM(P55-L55)</f>
        <v>37096.24099999666</v>
      </c>
      <c r="O55" s="48">
        <f t="shared" si="11"/>
        <v>0.0030261086748691857</v>
      </c>
      <c r="P55" s="49">
        <f>SUM(P28+P54)</f>
        <v>333205108.36700004</v>
      </c>
      <c r="Q55" s="50">
        <f t="shared" si="12"/>
        <v>27.18105235892221</v>
      </c>
      <c r="R55" s="47">
        <f>SUM(R28+R54)</f>
        <v>724586012.3659999</v>
      </c>
      <c r="S55" s="48">
        <f t="shared" si="13"/>
        <v>50.43125979102272</v>
      </c>
      <c r="T55" s="49">
        <f>SUM(T28+T54)</f>
        <v>108670727.721</v>
      </c>
      <c r="U55" s="48">
        <f t="shared" si="14"/>
        <v>14.997629800519622</v>
      </c>
      <c r="V55" s="49">
        <f aca="true" t="shared" si="48" ref="V55:V61">SUM(X55-T55)</f>
        <v>11492656.688999996</v>
      </c>
      <c r="W55" s="48">
        <f t="shared" si="16"/>
        <v>1.5860997166468722</v>
      </c>
      <c r="X55" s="49">
        <f>SUM(X28+X54)</f>
        <v>120163384.41</v>
      </c>
      <c r="Y55" s="50">
        <f t="shared" si="17"/>
        <v>16.583729517166496</v>
      </c>
      <c r="Z55" s="47">
        <f>SUM(Z28+Z54)</f>
        <v>1422889204.466</v>
      </c>
      <c r="AA55" s="48">
        <f t="shared" si="18"/>
        <v>100</v>
      </c>
      <c r="AB55" s="49">
        <f>SUM(AB28+AB54)</f>
        <v>729238223.5430001</v>
      </c>
      <c r="AC55" s="48">
        <f t="shared" si="19"/>
        <v>51.25052753609708</v>
      </c>
      <c r="AD55" s="49">
        <f aca="true" t="shared" si="49" ref="AD55:AD61">SUM(AF55-AB55)</f>
        <v>433929458.27400005</v>
      </c>
      <c r="AE55" s="48">
        <f t="shared" si="21"/>
        <v>30.49636309784574</v>
      </c>
      <c r="AF55" s="49">
        <f>SUM(AF28+AF54)</f>
        <v>1163167681.8170002</v>
      </c>
      <c r="AG55" s="50">
        <f t="shared" si="22"/>
        <v>81.74689063394283</v>
      </c>
      <c r="AH55" s="47">
        <f>SUM(AH28+AH54)</f>
        <v>255578623.348</v>
      </c>
      <c r="AI55" s="48">
        <f t="shared" si="23"/>
        <v>100</v>
      </c>
      <c r="AJ55" s="49">
        <f>SUM(AJ28+AJ54)</f>
        <v>0</v>
      </c>
      <c r="AK55" s="48">
        <f t="shared" si="24"/>
        <v>0</v>
      </c>
      <c r="AL55" s="49">
        <f aca="true" t="shared" si="50" ref="AL55:AL61">SUM(AN55-AJ55)</f>
        <v>0</v>
      </c>
      <c r="AM55" s="48">
        <f t="shared" si="26"/>
        <v>0</v>
      </c>
      <c r="AN55" s="49">
        <f>SUM(AN28+AN54)</f>
        <v>0</v>
      </c>
      <c r="AO55" s="50">
        <f t="shared" si="27"/>
        <v>0</v>
      </c>
      <c r="AP55" s="47">
        <f>SUM(AP28+AP54)</f>
        <v>10072756243.838001</v>
      </c>
      <c r="AQ55" s="47">
        <f>SUM(AQ28+AQ54)</f>
        <v>10118130812.842</v>
      </c>
      <c r="AR55" s="51">
        <f t="shared" si="28"/>
        <v>76.85091906322845</v>
      </c>
      <c r="AS55" s="47">
        <f>SUM('[4]eaab'!$H$320)</f>
        <v>0</v>
      </c>
      <c r="AT55" s="49">
        <f aca="true" t="shared" si="51" ref="AT55:AT61">SUM(AQ55-AS55)</f>
        <v>10118130812.842</v>
      </c>
      <c r="AU55" s="47">
        <f>SUM(AU28+AU54)</f>
        <v>3774048563.524</v>
      </c>
      <c r="AV55" s="48">
        <f t="shared" si="30"/>
        <v>37.29985936467586</v>
      </c>
      <c r="AW55" s="47">
        <f>SUM(AW28+AW54)</f>
        <v>1741097596.8989997</v>
      </c>
      <c r="AX55" s="48">
        <f t="shared" si="43"/>
        <v>17.207700010057064</v>
      </c>
      <c r="AY55" s="52">
        <f t="shared" si="44"/>
        <v>5515146160.423</v>
      </c>
      <c r="AZ55" s="50">
        <f aca="true" t="shared" si="52" ref="AZ55:AZ61">IF(OR(AY55=0,AQ55=0),0,AY55/AQ55)*100</f>
        <v>54.50755937473293</v>
      </c>
    </row>
    <row r="56" spans="1:52" ht="22.5">
      <c r="A56" s="53" t="s">
        <v>73</v>
      </c>
      <c r="B56" s="54">
        <f>SUM('[11]geaab'!F327)</f>
        <v>732277318.8969998</v>
      </c>
      <c r="C56" s="55">
        <f t="shared" si="3"/>
        <v>8.144170532333348</v>
      </c>
      <c r="D56" s="56">
        <f>SUM('[11]geaab'!J327)</f>
        <v>101762958.50400001</v>
      </c>
      <c r="E56" s="55">
        <f t="shared" si="4"/>
        <v>13.896778703631227</v>
      </c>
      <c r="F56" s="56">
        <f t="shared" si="46"/>
        <v>206168953.80400002</v>
      </c>
      <c r="G56" s="55">
        <f t="shared" si="6"/>
        <v>28.15449126767221</v>
      </c>
      <c r="H56" s="56">
        <f>SUM('[11]geaab'!N327)</f>
        <v>307931912.308</v>
      </c>
      <c r="I56" s="57">
        <f t="shared" si="7"/>
        <v>42.05126997130344</v>
      </c>
      <c r="J56" s="54">
        <f>SUM('[11]geaab'!F776)</f>
        <v>82546956.972</v>
      </c>
      <c r="K56" s="55">
        <f t="shared" si="8"/>
        <v>6.278182297951071</v>
      </c>
      <c r="L56" s="56">
        <f>SUM('[11]geaab'!J776)</f>
        <v>26308999.834</v>
      </c>
      <c r="M56" s="55">
        <f t="shared" si="9"/>
        <v>31.87155626212125</v>
      </c>
      <c r="N56" s="56">
        <f t="shared" si="47"/>
        <v>0</v>
      </c>
      <c r="O56" s="55">
        <f t="shared" si="11"/>
        <v>0</v>
      </c>
      <c r="P56" s="56">
        <f>SUM('[11]geaab'!N776)</f>
        <v>26308999.834</v>
      </c>
      <c r="Q56" s="57">
        <f t="shared" si="12"/>
        <v>31.87155626212125</v>
      </c>
      <c r="R56" s="54">
        <f>SUM('[11]geaab'!F905:F906)</f>
        <v>319684994.177</v>
      </c>
      <c r="S56" s="55">
        <f t="shared" si="13"/>
        <v>22.250107947830955</v>
      </c>
      <c r="T56" s="56">
        <f>SUM('[11]geaab'!J905:J906)</f>
        <v>194824088.038</v>
      </c>
      <c r="U56" s="55">
        <f t="shared" si="14"/>
        <v>60.94251891289327</v>
      </c>
      <c r="V56" s="56">
        <f t="shared" si="48"/>
        <v>120750159.89899999</v>
      </c>
      <c r="W56" s="55">
        <f t="shared" si="16"/>
        <v>37.771607081483545</v>
      </c>
      <c r="X56" s="56">
        <f>SUM('[11]geaab'!N905:N906)</f>
        <v>315574247.937</v>
      </c>
      <c r="Y56" s="57">
        <f t="shared" si="17"/>
        <v>98.71412599437683</v>
      </c>
      <c r="Z56" s="54">
        <f>SUM('[11]geaab'!F907)</f>
        <v>0</v>
      </c>
      <c r="AA56" s="55">
        <f t="shared" si="18"/>
        <v>0</v>
      </c>
      <c r="AB56" s="56">
        <f>SUM('[11]geaab'!J907)</f>
        <v>0</v>
      </c>
      <c r="AC56" s="55">
        <f t="shared" si="19"/>
        <v>0</v>
      </c>
      <c r="AD56" s="56">
        <f t="shared" si="49"/>
        <v>0</v>
      </c>
      <c r="AE56" s="55">
        <f t="shared" si="21"/>
        <v>0</v>
      </c>
      <c r="AF56" s="56">
        <f>SUM('[11]geaab'!N907)</f>
        <v>0</v>
      </c>
      <c r="AG56" s="57">
        <f t="shared" si="22"/>
        <v>0</v>
      </c>
      <c r="AH56" s="54">
        <f>SUM('[11]geaab'!F1307)</f>
        <v>0</v>
      </c>
      <c r="AI56" s="55">
        <f t="shared" si="23"/>
        <v>0</v>
      </c>
      <c r="AJ56" s="56">
        <f>SUM('[11]geaab'!J1307)</f>
        <v>0</v>
      </c>
      <c r="AK56" s="55">
        <f t="shared" si="24"/>
        <v>0</v>
      </c>
      <c r="AL56" s="56">
        <f t="shared" si="50"/>
        <v>0</v>
      </c>
      <c r="AM56" s="55">
        <f t="shared" si="26"/>
        <v>0</v>
      </c>
      <c r="AN56" s="56">
        <f>SUM('[11]geaab'!N1307)</f>
        <v>0</v>
      </c>
      <c r="AO56" s="57">
        <f t="shared" si="27"/>
        <v>0</v>
      </c>
      <c r="AP56" s="54">
        <f>SUM('[11]geaab'!D325)</f>
        <v>1060737289.0429999</v>
      </c>
      <c r="AQ56" s="56">
        <f aca="true" t="shared" si="53" ref="AQ56:AQ62">SUM(B56+J56+R56+Z56)</f>
        <v>1134509270.0459998</v>
      </c>
      <c r="AR56" s="58">
        <f t="shared" si="28"/>
        <v>8.617014515974414</v>
      </c>
      <c r="AS56" s="54">
        <f>SUM('[4]agua'!$H$320)</f>
        <v>0</v>
      </c>
      <c r="AT56" s="56">
        <f t="shared" si="51"/>
        <v>1134509270.0459998</v>
      </c>
      <c r="AU56" s="56">
        <f aca="true" t="shared" si="54" ref="AU56:AU61">SUM(D56+L56+T56+AB56)</f>
        <v>322896046.376</v>
      </c>
      <c r="AV56" s="55">
        <f t="shared" si="30"/>
        <v>28.461296430209675</v>
      </c>
      <c r="AW56" s="56">
        <f aca="true" t="shared" si="55" ref="AW56:AW85">SUM(F56+N56+V56+AD56+AL56)</f>
        <v>326919113.703</v>
      </c>
      <c r="AX56" s="55">
        <f t="shared" si="43"/>
        <v>28.815905020304044</v>
      </c>
      <c r="AY56" s="59">
        <f t="shared" si="44"/>
        <v>649815160.079</v>
      </c>
      <c r="AZ56" s="57">
        <f t="shared" si="52"/>
        <v>57.277201450513715</v>
      </c>
    </row>
    <row r="57" spans="1:52" ht="15">
      <c r="A57" s="44" t="s">
        <v>74</v>
      </c>
      <c r="B57" s="21">
        <f>SUM('[11]gagua'!F327)</f>
        <v>0</v>
      </c>
      <c r="C57" s="22">
        <f t="shared" si="3"/>
        <v>0</v>
      </c>
      <c r="D57" s="23">
        <f>SUM('[11]gagua'!J327)</f>
        <v>0</v>
      </c>
      <c r="E57" s="22">
        <f t="shared" si="4"/>
        <v>0</v>
      </c>
      <c r="F57" s="23">
        <f t="shared" si="46"/>
        <v>0</v>
      </c>
      <c r="G57" s="22">
        <f t="shared" si="6"/>
        <v>0</v>
      </c>
      <c r="H57" s="23">
        <f>SUM('[11]gagua'!N327)</f>
        <v>0</v>
      </c>
      <c r="I57" s="24">
        <f t="shared" si="7"/>
        <v>0</v>
      </c>
      <c r="J57" s="21">
        <f>SUM('[11]gagua'!F776)</f>
        <v>0</v>
      </c>
      <c r="K57" s="22">
        <f t="shared" si="8"/>
        <v>0</v>
      </c>
      <c r="L57" s="23">
        <f>SUM('[11]gagua'!J776)</f>
        <v>0</v>
      </c>
      <c r="M57" s="22">
        <f t="shared" si="9"/>
        <v>0</v>
      </c>
      <c r="N57" s="23">
        <f t="shared" si="47"/>
        <v>0</v>
      </c>
      <c r="O57" s="22">
        <f t="shared" si="11"/>
        <v>0</v>
      </c>
      <c r="P57" s="23">
        <f>SUM('[11]gagua'!N776)</f>
        <v>0</v>
      </c>
      <c r="Q57" s="24">
        <f t="shared" si="12"/>
        <v>0</v>
      </c>
      <c r="R57" s="21">
        <f>SUM('[11]gagua'!F905:F906)</f>
        <v>15000</v>
      </c>
      <c r="S57" s="22">
        <f t="shared" si="13"/>
        <v>0.0010440015180464683</v>
      </c>
      <c r="T57" s="23">
        <f>SUM('[11]gagua'!J905:J906)</f>
        <v>0</v>
      </c>
      <c r="U57" s="22">
        <f t="shared" si="14"/>
        <v>0</v>
      </c>
      <c r="V57" s="23">
        <f t="shared" si="48"/>
        <v>0</v>
      </c>
      <c r="W57" s="22">
        <f t="shared" si="16"/>
        <v>0</v>
      </c>
      <c r="X57" s="23">
        <f>SUM('[11]gagua'!N905:N906)</f>
        <v>0</v>
      </c>
      <c r="Y57" s="24">
        <f t="shared" si="17"/>
        <v>0</v>
      </c>
      <c r="Z57" s="21">
        <f>SUM('[11]gagua'!F907)</f>
        <v>0</v>
      </c>
      <c r="AA57" s="22">
        <f t="shared" si="18"/>
        <v>0</v>
      </c>
      <c r="AB57" s="23">
        <f>SUM('[11]gagua'!J907)</f>
        <v>0</v>
      </c>
      <c r="AC57" s="22">
        <f t="shared" si="19"/>
        <v>0</v>
      </c>
      <c r="AD57" s="23">
        <f t="shared" si="49"/>
        <v>0</v>
      </c>
      <c r="AE57" s="22">
        <f t="shared" si="21"/>
        <v>0</v>
      </c>
      <c r="AF57" s="23">
        <f>SUM('[11]gagua'!N907)</f>
        <v>0</v>
      </c>
      <c r="AG57" s="24">
        <f t="shared" si="22"/>
        <v>0</v>
      </c>
      <c r="AH57" s="21">
        <f>SUM('[11]gagua'!F1307)</f>
        <v>0</v>
      </c>
      <c r="AI57" s="22">
        <f t="shared" si="23"/>
        <v>0</v>
      </c>
      <c r="AJ57" s="23">
        <f>SUM('[11]gagua'!J1307)</f>
        <v>0</v>
      </c>
      <c r="AK57" s="22">
        <f t="shared" si="24"/>
        <v>0</v>
      </c>
      <c r="AL57" s="23">
        <f t="shared" si="50"/>
        <v>0</v>
      </c>
      <c r="AM57" s="22">
        <f t="shared" si="26"/>
        <v>0</v>
      </c>
      <c r="AN57" s="23">
        <f>SUM('[11]gagua'!N1307)</f>
        <v>0</v>
      </c>
      <c r="AO57" s="24">
        <f t="shared" si="27"/>
        <v>0</v>
      </c>
      <c r="AP57" s="21">
        <f>SUM('[11]gagua'!D325)</f>
        <v>0</v>
      </c>
      <c r="AQ57" s="23">
        <f t="shared" si="53"/>
        <v>15000</v>
      </c>
      <c r="AR57" s="25">
        <f t="shared" si="28"/>
        <v>0.00011393050824025037</v>
      </c>
      <c r="AS57" s="21">
        <f>SUM('[4]lote'!$H$320)</f>
        <v>0</v>
      </c>
      <c r="AT57" s="23">
        <f t="shared" si="51"/>
        <v>15000</v>
      </c>
      <c r="AU57" s="23">
        <f t="shared" si="54"/>
        <v>0</v>
      </c>
      <c r="AV57" s="22">
        <f t="shared" si="30"/>
        <v>0</v>
      </c>
      <c r="AW57" s="23">
        <f t="shared" si="55"/>
        <v>0</v>
      </c>
      <c r="AX57" s="22">
        <f t="shared" si="43"/>
        <v>0</v>
      </c>
      <c r="AY57" s="26">
        <f t="shared" si="44"/>
        <v>0</v>
      </c>
      <c r="AZ57" s="24">
        <f t="shared" si="52"/>
        <v>0</v>
      </c>
    </row>
    <row r="58" spans="1:52" ht="15">
      <c r="A58" s="44" t="s">
        <v>75</v>
      </c>
      <c r="B58" s="21">
        <f>SUM('[11]glote'!F327)</f>
        <v>1662721.718</v>
      </c>
      <c r="C58" s="22">
        <f t="shared" si="3"/>
        <v>0.018492296387935772</v>
      </c>
      <c r="D58" s="23">
        <f>SUM('[11]glote'!J327)</f>
        <v>1625092.944</v>
      </c>
      <c r="E58" s="22">
        <f t="shared" si="4"/>
        <v>97.73691691203373</v>
      </c>
      <c r="F58" s="23">
        <f t="shared" si="46"/>
        <v>5892.800000000047</v>
      </c>
      <c r="G58" s="22">
        <f t="shared" si="6"/>
        <v>0.35440687014590655</v>
      </c>
      <c r="H58" s="23">
        <f>SUM('[11]glote'!N327)</f>
        <v>1630985.744</v>
      </c>
      <c r="I58" s="24">
        <f t="shared" si="7"/>
        <v>98.09132378217964</v>
      </c>
      <c r="J58" s="21">
        <f>SUM('[11]glote'!F776)</f>
        <v>6402870.054</v>
      </c>
      <c r="K58" s="22">
        <f t="shared" si="8"/>
        <v>0.48697598195823427</v>
      </c>
      <c r="L58" s="23">
        <f>SUM('[11]glote'!J776)</f>
        <v>4535879.231</v>
      </c>
      <c r="M58" s="22">
        <f t="shared" si="9"/>
        <v>70.84134447123984</v>
      </c>
      <c r="N58" s="23">
        <f t="shared" si="47"/>
        <v>0</v>
      </c>
      <c r="O58" s="22">
        <f t="shared" si="11"/>
        <v>0</v>
      </c>
      <c r="P58" s="23">
        <f>SUM('[11]glote'!N776)</f>
        <v>4535879.231</v>
      </c>
      <c r="Q58" s="24">
        <f t="shared" si="12"/>
        <v>70.84134447123984</v>
      </c>
      <c r="R58" s="21">
        <f>SUM('[11]glote'!F905:F906)</f>
        <v>0</v>
      </c>
      <c r="S58" s="22">
        <f t="shared" si="13"/>
        <v>0</v>
      </c>
      <c r="T58" s="23">
        <f>SUM('[11]glote'!J905:J906)</f>
        <v>0</v>
      </c>
      <c r="U58" s="22">
        <f t="shared" si="14"/>
        <v>0</v>
      </c>
      <c r="V58" s="23">
        <f t="shared" si="48"/>
        <v>0</v>
      </c>
      <c r="W58" s="22">
        <f t="shared" si="16"/>
        <v>0</v>
      </c>
      <c r="X58" s="23">
        <f>SUM('[11]glote'!N905:N906)</f>
        <v>0</v>
      </c>
      <c r="Y58" s="24">
        <f t="shared" si="17"/>
        <v>0</v>
      </c>
      <c r="Z58" s="21">
        <f>SUM('[11]glote'!F907)</f>
        <v>0</v>
      </c>
      <c r="AA58" s="22">
        <f t="shared" si="18"/>
        <v>0</v>
      </c>
      <c r="AB58" s="23">
        <f>SUM('[11]glote'!J907)</f>
        <v>0</v>
      </c>
      <c r="AC58" s="22">
        <f t="shared" si="19"/>
        <v>0</v>
      </c>
      <c r="AD58" s="23">
        <f t="shared" si="49"/>
        <v>0</v>
      </c>
      <c r="AE58" s="22">
        <f t="shared" si="21"/>
        <v>0</v>
      </c>
      <c r="AF58" s="23">
        <f>SUM('[11]glote'!N907)</f>
        <v>0</v>
      </c>
      <c r="AG58" s="24">
        <f t="shared" si="22"/>
        <v>0</v>
      </c>
      <c r="AH58" s="21">
        <f>SUM('[11]glote'!F1307)</f>
        <v>0</v>
      </c>
      <c r="AI58" s="22">
        <f t="shared" si="23"/>
        <v>0</v>
      </c>
      <c r="AJ58" s="23">
        <f>SUM('[11]glote'!J1307)</f>
        <v>0</v>
      </c>
      <c r="AK58" s="22">
        <f t="shared" si="24"/>
        <v>0</v>
      </c>
      <c r="AL58" s="23">
        <f t="shared" si="50"/>
        <v>0</v>
      </c>
      <c r="AM58" s="22">
        <f t="shared" si="26"/>
        <v>0</v>
      </c>
      <c r="AN58" s="23">
        <f>SUM('[11]glote'!N1307)</f>
        <v>0</v>
      </c>
      <c r="AO58" s="24">
        <f t="shared" si="27"/>
        <v>0</v>
      </c>
      <c r="AP58" s="21">
        <f>SUM('[11]glote'!D325)</f>
        <v>8085591.772</v>
      </c>
      <c r="AQ58" s="23">
        <f t="shared" si="53"/>
        <v>8065591.772</v>
      </c>
      <c r="AR58" s="25">
        <f t="shared" si="28"/>
        <v>0.06126113132282277</v>
      </c>
      <c r="AS58" s="21">
        <f>SUM('[4]tran'!$H$320)</f>
        <v>0</v>
      </c>
      <c r="AT58" s="23">
        <f t="shared" si="51"/>
        <v>8065591.772</v>
      </c>
      <c r="AU58" s="23">
        <f t="shared" si="54"/>
        <v>6160972.175</v>
      </c>
      <c r="AV58" s="22">
        <f t="shared" si="30"/>
        <v>76.38586664388399</v>
      </c>
      <c r="AW58" s="23">
        <f t="shared" si="55"/>
        <v>5892.800000000047</v>
      </c>
      <c r="AX58" s="22">
        <f t="shared" si="43"/>
        <v>0.07306097514700804</v>
      </c>
      <c r="AY58" s="26">
        <f t="shared" si="44"/>
        <v>6166864.975</v>
      </c>
      <c r="AZ58" s="24">
        <f t="shared" si="52"/>
        <v>76.458927619031</v>
      </c>
    </row>
    <row r="59" spans="1:52" ht="15">
      <c r="A59" s="44" t="s">
        <v>76</v>
      </c>
      <c r="B59" s="21">
        <f>SUM('[11]gtra'!F327)</f>
        <v>1346085625.3149998</v>
      </c>
      <c r="C59" s="22">
        <f t="shared" si="3"/>
        <v>14.970763945277843</v>
      </c>
      <c r="D59" s="23">
        <f>SUM('[11]gtra'!J327)</f>
        <v>240446685.97700003</v>
      </c>
      <c r="E59" s="22">
        <f t="shared" si="4"/>
        <v>17.862659065297773</v>
      </c>
      <c r="F59" s="23">
        <f t="shared" si="46"/>
        <v>398349688.7839999</v>
      </c>
      <c r="G59" s="22">
        <f t="shared" si="6"/>
        <v>29.593190900525475</v>
      </c>
      <c r="H59" s="23">
        <f>SUM('[11]gtra'!N327)</f>
        <v>638796374.7609999</v>
      </c>
      <c r="I59" s="24">
        <f t="shared" si="7"/>
        <v>47.45584996582324</v>
      </c>
      <c r="J59" s="21">
        <f>SUM('[11]gtra'!F776)</f>
        <v>0</v>
      </c>
      <c r="K59" s="22">
        <f t="shared" si="8"/>
        <v>0</v>
      </c>
      <c r="L59" s="23">
        <f>SUM('[11]gtra'!J776)</f>
        <v>0</v>
      </c>
      <c r="M59" s="22">
        <f t="shared" si="9"/>
        <v>0</v>
      </c>
      <c r="N59" s="23">
        <f t="shared" si="47"/>
        <v>0</v>
      </c>
      <c r="O59" s="22">
        <f t="shared" si="11"/>
        <v>0</v>
      </c>
      <c r="P59" s="23">
        <f>SUM('[11]gtra'!N776)</f>
        <v>0</v>
      </c>
      <c r="Q59" s="24">
        <f t="shared" si="12"/>
        <v>0</v>
      </c>
      <c r="R59" s="21">
        <f>SUM('[11]gtra'!F905:F906)</f>
        <v>339452317.326</v>
      </c>
      <c r="S59" s="22">
        <f t="shared" si="13"/>
        <v>23.625915639515693</v>
      </c>
      <c r="T59" s="23">
        <f>SUM('[11]gtra'!J905:J906)</f>
        <v>145910958.661</v>
      </c>
      <c r="U59" s="22">
        <f t="shared" si="14"/>
        <v>42.98422818568401</v>
      </c>
      <c r="V59" s="23">
        <f t="shared" si="48"/>
        <v>192507823.675</v>
      </c>
      <c r="W59" s="22">
        <f t="shared" si="16"/>
        <v>56.71130048292502</v>
      </c>
      <c r="X59" s="23">
        <f>SUM('[11]gtra'!N905:N906)</f>
        <v>338418782.336</v>
      </c>
      <c r="Y59" s="24">
        <f t="shared" si="17"/>
        <v>99.69552866860903</v>
      </c>
      <c r="Z59" s="21">
        <f>SUM('[11]gtra'!F907)</f>
        <v>0</v>
      </c>
      <c r="AA59" s="22">
        <f t="shared" si="18"/>
        <v>0</v>
      </c>
      <c r="AB59" s="23">
        <f>SUM('[11]gtra'!J907)</f>
        <v>0</v>
      </c>
      <c r="AC59" s="22">
        <f t="shared" si="19"/>
        <v>0</v>
      </c>
      <c r="AD59" s="23">
        <f t="shared" si="49"/>
        <v>0</v>
      </c>
      <c r="AE59" s="22">
        <f t="shared" si="21"/>
        <v>0</v>
      </c>
      <c r="AF59" s="23">
        <f>SUM('[11]gtra'!N907)</f>
        <v>0</v>
      </c>
      <c r="AG59" s="24">
        <f t="shared" si="22"/>
        <v>0</v>
      </c>
      <c r="AH59" s="21">
        <f>SUM('[11]gtra'!F1307)</f>
        <v>0</v>
      </c>
      <c r="AI59" s="22">
        <f t="shared" si="23"/>
        <v>0</v>
      </c>
      <c r="AJ59" s="23">
        <f>SUM('[11]gtra'!J1307)</f>
        <v>0</v>
      </c>
      <c r="AK59" s="22">
        <f t="shared" si="24"/>
        <v>0</v>
      </c>
      <c r="AL59" s="23">
        <f t="shared" si="50"/>
        <v>0</v>
      </c>
      <c r="AM59" s="22">
        <f t="shared" si="26"/>
        <v>0</v>
      </c>
      <c r="AN59" s="23">
        <f>SUM('[11]gtra'!N1307)</f>
        <v>0</v>
      </c>
      <c r="AO59" s="24">
        <f t="shared" si="27"/>
        <v>0</v>
      </c>
      <c r="AP59" s="21">
        <f>SUM('[11]gtra'!D325)</f>
        <v>1617024382.1369998</v>
      </c>
      <c r="AQ59" s="23">
        <f t="shared" si="53"/>
        <v>1685537942.6409998</v>
      </c>
      <c r="AR59" s="25">
        <f t="shared" si="28"/>
        <v>12.802279630887673</v>
      </c>
      <c r="AS59" s="21">
        <f>SUM('[4]cana'!$H$320)</f>
        <v>0</v>
      </c>
      <c r="AT59" s="23">
        <f t="shared" si="51"/>
        <v>1685537942.6409998</v>
      </c>
      <c r="AU59" s="23">
        <f t="shared" si="54"/>
        <v>386357644.638</v>
      </c>
      <c r="AV59" s="22">
        <f t="shared" si="30"/>
        <v>22.921919160872296</v>
      </c>
      <c r="AW59" s="23">
        <f t="shared" si="55"/>
        <v>590857512.4589999</v>
      </c>
      <c r="AX59" s="22">
        <f t="shared" si="43"/>
        <v>35.05453644865506</v>
      </c>
      <c r="AY59" s="26">
        <f t="shared" si="44"/>
        <v>977215157.0969999</v>
      </c>
      <c r="AZ59" s="24">
        <f t="shared" si="52"/>
        <v>57.976455609527356</v>
      </c>
    </row>
    <row r="60" spans="1:52" ht="15">
      <c r="A60" s="44" t="s">
        <v>77</v>
      </c>
      <c r="B60" s="21">
        <f>SUM('[11]gcana'!F327)</f>
        <v>12334105.536</v>
      </c>
      <c r="C60" s="22">
        <f t="shared" si="3"/>
        <v>0.1371762531171746</v>
      </c>
      <c r="D60" s="23">
        <f>SUM('[11]gcana'!J327)</f>
        <v>2191687.088</v>
      </c>
      <c r="E60" s="22">
        <f t="shared" si="4"/>
        <v>17.769323293067693</v>
      </c>
      <c r="F60" s="23">
        <f t="shared" si="46"/>
        <v>891276.2939999998</v>
      </c>
      <c r="G60" s="22">
        <f t="shared" si="6"/>
        <v>7.226112111645221</v>
      </c>
      <c r="H60" s="23">
        <f>SUM('[11]gcana'!N327)</f>
        <v>3082963.3819999998</v>
      </c>
      <c r="I60" s="24">
        <f t="shared" si="7"/>
        <v>24.995435404712914</v>
      </c>
      <c r="J60" s="21">
        <f>SUM('[11]gcana'!F776)</f>
        <v>0</v>
      </c>
      <c r="K60" s="22">
        <f t="shared" si="8"/>
        <v>0</v>
      </c>
      <c r="L60" s="23">
        <f>SUM('[11]gcana'!J776)</f>
        <v>0</v>
      </c>
      <c r="M60" s="22">
        <f t="shared" si="9"/>
        <v>0</v>
      </c>
      <c r="N60" s="23">
        <f t="shared" si="47"/>
        <v>0</v>
      </c>
      <c r="O60" s="22">
        <f t="shared" si="11"/>
        <v>0</v>
      </c>
      <c r="P60" s="23">
        <f>SUM('[11]gcana'!N776)</f>
        <v>0</v>
      </c>
      <c r="Q60" s="24">
        <f t="shared" si="12"/>
        <v>0</v>
      </c>
      <c r="R60" s="21">
        <f>SUM('[11]gcana'!F905:F906)</f>
        <v>923047.4890000001</v>
      </c>
      <c r="S60" s="22">
        <f t="shared" si="13"/>
        <v>0.06424419864966538</v>
      </c>
      <c r="T60" s="23">
        <f>SUM('[11]gcana'!J905:J906)</f>
        <v>922994.736</v>
      </c>
      <c r="U60" s="22">
        <f t="shared" si="14"/>
        <v>99.99428490943004</v>
      </c>
      <c r="V60" s="23">
        <f t="shared" si="48"/>
        <v>52.75299999990966</v>
      </c>
      <c r="W60" s="22">
        <f t="shared" si="16"/>
        <v>0.005715090569940293</v>
      </c>
      <c r="X60" s="23">
        <f>SUM('[11]gcana'!N905:N906)</f>
        <v>923047.489</v>
      </c>
      <c r="Y60" s="24">
        <f t="shared" si="17"/>
        <v>99.99999999999999</v>
      </c>
      <c r="Z60" s="21">
        <f>SUM('[11]gcana'!F907)</f>
        <v>0</v>
      </c>
      <c r="AA60" s="22">
        <f t="shared" si="18"/>
        <v>0</v>
      </c>
      <c r="AB60" s="23">
        <f>SUM('[11]gcana'!J907)</f>
        <v>0</v>
      </c>
      <c r="AC60" s="22">
        <f t="shared" si="19"/>
        <v>0</v>
      </c>
      <c r="AD60" s="23">
        <f t="shared" si="49"/>
        <v>0</v>
      </c>
      <c r="AE60" s="22">
        <f t="shared" si="21"/>
        <v>0</v>
      </c>
      <c r="AF60" s="23">
        <f>SUM('[11]gcana'!N907)</f>
        <v>0</v>
      </c>
      <c r="AG60" s="24">
        <f t="shared" si="22"/>
        <v>0</v>
      </c>
      <c r="AH60" s="21">
        <f>SUM('[11]gcana'!F1307)</f>
        <v>0</v>
      </c>
      <c r="AI60" s="22">
        <f t="shared" si="23"/>
        <v>0</v>
      </c>
      <c r="AJ60" s="23">
        <f>SUM('[11]gcana'!J1307)</f>
        <v>0</v>
      </c>
      <c r="AK60" s="22">
        <f t="shared" si="24"/>
        <v>0</v>
      </c>
      <c r="AL60" s="23">
        <f t="shared" si="50"/>
        <v>0</v>
      </c>
      <c r="AM60" s="22">
        <f t="shared" si="26"/>
        <v>0</v>
      </c>
      <c r="AN60" s="23">
        <f>SUM('[11]gcana'!N1307)</f>
        <v>0</v>
      </c>
      <c r="AO60" s="24">
        <f t="shared" si="27"/>
        <v>0</v>
      </c>
      <c r="AP60" s="21">
        <f>SUM('[11]gcana'!D325)</f>
        <v>12688682.296</v>
      </c>
      <c r="AQ60" s="23">
        <f t="shared" si="53"/>
        <v>13257153.025</v>
      </c>
      <c r="AR60" s="25">
        <f t="shared" si="28"/>
        <v>0.10069294546380152</v>
      </c>
      <c r="AS60" s="21">
        <f>SUM('[4]eru'!$H$320)</f>
        <v>0</v>
      </c>
      <c r="AT60" s="23">
        <f t="shared" si="51"/>
        <v>13257153.025</v>
      </c>
      <c r="AU60" s="23">
        <f t="shared" si="54"/>
        <v>3114681.824</v>
      </c>
      <c r="AV60" s="22">
        <f t="shared" si="30"/>
        <v>23.49434918738897</v>
      </c>
      <c r="AW60" s="23">
        <f t="shared" si="55"/>
        <v>891329.0469999997</v>
      </c>
      <c r="AX60" s="22">
        <f t="shared" si="43"/>
        <v>6.723382051328472</v>
      </c>
      <c r="AY60" s="26">
        <f t="shared" si="44"/>
        <v>4006010.871</v>
      </c>
      <c r="AZ60" s="24">
        <f t="shared" si="52"/>
        <v>30.217731238717445</v>
      </c>
    </row>
    <row r="61" spans="1:52" ht="15">
      <c r="A61" s="44" t="s">
        <v>78</v>
      </c>
      <c r="B61" s="21">
        <f>SUM('[11]geru'!F327)</f>
        <v>10397338.089</v>
      </c>
      <c r="C61" s="22">
        <f t="shared" si="3"/>
        <v>0.11563610164341505</v>
      </c>
      <c r="D61" s="23">
        <f>SUM('[11]geru'!J327)</f>
        <v>2259702.743</v>
      </c>
      <c r="E61" s="22">
        <f t="shared" si="4"/>
        <v>21.733473737770264</v>
      </c>
      <c r="F61" s="23">
        <f t="shared" si="46"/>
        <v>3021187.541</v>
      </c>
      <c r="G61" s="22">
        <f t="shared" si="6"/>
        <v>29.05731750895265</v>
      </c>
      <c r="H61" s="23">
        <f>SUM('[11]geru'!N327)</f>
        <v>5280890.284</v>
      </c>
      <c r="I61" s="24">
        <f t="shared" si="7"/>
        <v>50.79079124672292</v>
      </c>
      <c r="J61" s="21">
        <f>SUM('[11]geru'!F776)</f>
        <v>0</v>
      </c>
      <c r="K61" s="22">
        <f t="shared" si="8"/>
        <v>0</v>
      </c>
      <c r="L61" s="23">
        <f>SUM('[11]geru'!J776)</f>
        <v>0</v>
      </c>
      <c r="M61" s="22">
        <f t="shared" si="9"/>
        <v>0</v>
      </c>
      <c r="N61" s="23">
        <f t="shared" si="47"/>
        <v>0</v>
      </c>
      <c r="O61" s="22">
        <f t="shared" si="11"/>
        <v>0</v>
      </c>
      <c r="P61" s="23">
        <f>SUM('[11]geru'!N776)</f>
        <v>0</v>
      </c>
      <c r="Q61" s="24">
        <f t="shared" si="12"/>
        <v>0</v>
      </c>
      <c r="R61" s="21">
        <f>SUM('[11]geru'!F905:F906)</f>
        <v>8551171.627</v>
      </c>
      <c r="S61" s="22">
        <f t="shared" si="13"/>
        <v>0.5951624106442591</v>
      </c>
      <c r="T61" s="23">
        <f>SUM('[11]geru'!J905:J906)</f>
        <v>3266907.224</v>
      </c>
      <c r="U61" s="22">
        <f t="shared" si="14"/>
        <v>38.20420600242503</v>
      </c>
      <c r="V61" s="23">
        <f t="shared" si="48"/>
        <v>5272776.270000001</v>
      </c>
      <c r="W61" s="22">
        <f t="shared" si="16"/>
        <v>61.661448278636</v>
      </c>
      <c r="X61" s="23">
        <f>SUM('[11]geru'!N905:N906)</f>
        <v>8539683.494</v>
      </c>
      <c r="Y61" s="24">
        <f t="shared" si="17"/>
        <v>99.86565428106103</v>
      </c>
      <c r="Z61" s="21">
        <f>SUM('[11]geru'!F907)</f>
        <v>0</v>
      </c>
      <c r="AA61" s="22">
        <f t="shared" si="18"/>
        <v>0</v>
      </c>
      <c r="AB61" s="23">
        <f>SUM('[11]geru'!J907)</f>
        <v>0</v>
      </c>
      <c r="AC61" s="22">
        <f t="shared" si="19"/>
        <v>0</v>
      </c>
      <c r="AD61" s="23">
        <f t="shared" si="49"/>
        <v>0</v>
      </c>
      <c r="AE61" s="22">
        <f t="shared" si="21"/>
        <v>0</v>
      </c>
      <c r="AF61" s="23">
        <f>SUM('[11]geru'!N907)</f>
        <v>0</v>
      </c>
      <c r="AG61" s="24">
        <f t="shared" si="22"/>
        <v>0</v>
      </c>
      <c r="AH61" s="21">
        <f>SUM('[11]geru'!F1307)</f>
        <v>0</v>
      </c>
      <c r="AI61" s="22">
        <f t="shared" si="23"/>
        <v>0</v>
      </c>
      <c r="AJ61" s="23">
        <f>SUM('[11]geru'!J1307)</f>
        <v>0</v>
      </c>
      <c r="AK61" s="22">
        <f t="shared" si="24"/>
        <v>0</v>
      </c>
      <c r="AL61" s="23">
        <f t="shared" si="50"/>
        <v>0</v>
      </c>
      <c r="AM61" s="22">
        <f t="shared" si="26"/>
        <v>0</v>
      </c>
      <c r="AN61" s="23">
        <f>SUM('[11]geru'!N1307)</f>
        <v>0</v>
      </c>
      <c r="AO61" s="24">
        <f t="shared" si="27"/>
        <v>0</v>
      </c>
      <c r="AP61" s="21">
        <f>SUM('[11]geru'!D325)</f>
        <v>17314000</v>
      </c>
      <c r="AQ61" s="23">
        <f t="shared" si="53"/>
        <v>18948509.716</v>
      </c>
      <c r="AR61" s="25">
        <f t="shared" si="28"/>
        <v>0.14392088948928014</v>
      </c>
      <c r="AS61" s="21">
        <f>SUM('[4]metr'!$H$320)</f>
        <v>0</v>
      </c>
      <c r="AT61" s="23">
        <f t="shared" si="51"/>
        <v>18948509.716</v>
      </c>
      <c r="AU61" s="23">
        <f t="shared" si="54"/>
        <v>5526609.967</v>
      </c>
      <c r="AV61" s="22">
        <f t="shared" si="30"/>
        <v>29.16646242808935</v>
      </c>
      <c r="AW61" s="23">
        <f t="shared" si="55"/>
        <v>8293963.811000002</v>
      </c>
      <c r="AX61" s="22">
        <f t="shared" si="43"/>
        <v>43.77106134102268</v>
      </c>
      <c r="AY61" s="26">
        <f t="shared" si="44"/>
        <v>13820573.778</v>
      </c>
      <c r="AZ61" s="24">
        <f t="shared" si="52"/>
        <v>72.93752376911203</v>
      </c>
    </row>
    <row r="62" spans="1:52" s="41" customFormat="1" ht="15">
      <c r="A62" s="44" t="s">
        <v>79</v>
      </c>
      <c r="B62" s="36">
        <f>SUM('[11]gmet'!F327)</f>
        <v>31443431.432000004</v>
      </c>
      <c r="C62" s="37">
        <f t="shared" si="3"/>
        <v>0.34970449185789715</v>
      </c>
      <c r="D62" s="38">
        <f>SUM('[11]gmet'!J327)</f>
        <v>4051556.9949999996</v>
      </c>
      <c r="E62" s="37">
        <f t="shared" si="4"/>
        <v>12.885225341139858</v>
      </c>
      <c r="F62" s="38">
        <f>SUM(F55:F61)</f>
        <v>1904075384.9179997</v>
      </c>
      <c r="G62" s="37">
        <f t="shared" si="6"/>
        <v>6055.558500463854</v>
      </c>
      <c r="H62" s="38">
        <f>SUM('[11]gmet'!N327)</f>
        <v>13912715.952999998</v>
      </c>
      <c r="I62" s="39">
        <f t="shared" si="7"/>
        <v>44.24681187575799</v>
      </c>
      <c r="J62" s="36">
        <f>SUM('[11]gmet'!F776)</f>
        <v>0</v>
      </c>
      <c r="K62" s="37">
        <f t="shared" si="8"/>
        <v>0</v>
      </c>
      <c r="L62" s="38">
        <f>SUM('[11]gmet'!J776)</f>
        <v>0</v>
      </c>
      <c r="M62" s="37">
        <f t="shared" si="9"/>
        <v>0</v>
      </c>
      <c r="N62" s="38">
        <f>SUM(N55:N61)</f>
        <v>37096.24099999666</v>
      </c>
      <c r="O62" s="37">
        <f t="shared" si="11"/>
        <v>0</v>
      </c>
      <c r="P62" s="38">
        <f>SUM('[11]gmet'!N776)</f>
        <v>0</v>
      </c>
      <c r="Q62" s="39">
        <f t="shared" si="12"/>
        <v>0</v>
      </c>
      <c r="R62" s="36">
        <f>SUM('[11]gmet'!F905:F906)</f>
        <v>21646298.383</v>
      </c>
      <c r="S62" s="37">
        <f t="shared" si="13"/>
        <v>1.506584558129254</v>
      </c>
      <c r="T62" s="38">
        <f>SUM('[11]gmet'!J905:J906)</f>
        <v>13463067.079</v>
      </c>
      <c r="U62" s="37">
        <f t="shared" si="14"/>
        <v>62.19570127321754</v>
      </c>
      <c r="V62" s="38">
        <f>SUM(V55:V61)</f>
        <v>330023469.286</v>
      </c>
      <c r="W62" s="37">
        <f t="shared" si="16"/>
        <v>1524.618498030061</v>
      </c>
      <c r="X62" s="38">
        <f>SUM('[11]gmet'!N905:N906)</f>
        <v>21599503.8</v>
      </c>
      <c r="Y62" s="39">
        <f t="shared" si="17"/>
        <v>99.78382177787611</v>
      </c>
      <c r="Z62" s="36">
        <f>SUM('[11]gmet'!F907)</f>
        <v>0</v>
      </c>
      <c r="AA62" s="37">
        <f t="shared" si="18"/>
        <v>0</v>
      </c>
      <c r="AB62" s="38">
        <f>SUM('[11]gmet'!J907)</f>
        <v>0</v>
      </c>
      <c r="AC62" s="37">
        <f t="shared" si="19"/>
        <v>0</v>
      </c>
      <c r="AD62" s="38">
        <f>SUM(AD55:AD61)</f>
        <v>433929458.27400005</v>
      </c>
      <c r="AE62" s="37">
        <f t="shared" si="21"/>
        <v>0</v>
      </c>
      <c r="AF62" s="38">
        <f>SUM('[11]gmet'!N907)</f>
        <v>0</v>
      </c>
      <c r="AG62" s="39">
        <f t="shared" si="22"/>
        <v>0</v>
      </c>
      <c r="AH62" s="36">
        <f>SUM('[11]gmet'!F1307)</f>
        <v>0</v>
      </c>
      <c r="AI62" s="37">
        <f t="shared" si="23"/>
        <v>0</v>
      </c>
      <c r="AJ62" s="38">
        <f>SUM('[11]gmet'!J1307)</f>
        <v>0</v>
      </c>
      <c r="AK62" s="37">
        <f t="shared" si="24"/>
        <v>0</v>
      </c>
      <c r="AL62" s="38">
        <f>SUM(AL55:AL61)</f>
        <v>0</v>
      </c>
      <c r="AM62" s="37">
        <f t="shared" si="26"/>
        <v>0</v>
      </c>
      <c r="AN62" s="38">
        <f>SUM('[11]gmet'!N1307)</f>
        <v>0</v>
      </c>
      <c r="AO62" s="39">
        <f t="shared" si="27"/>
        <v>0</v>
      </c>
      <c r="AP62" s="36">
        <f>SUM('[11]gmet'!D325)</f>
        <v>40825542.751</v>
      </c>
      <c r="AQ62" s="23">
        <f t="shared" si="53"/>
        <v>53089729.815000005</v>
      </c>
      <c r="AR62" s="40">
        <f t="shared" si="28"/>
        <v>0.4032359933440349</v>
      </c>
      <c r="AS62" s="36">
        <f>SUM(AS55:AS61)</f>
        <v>0</v>
      </c>
      <c r="AT62" s="38">
        <f>SUM(AT55:AT61)</f>
        <v>12978464280.041998</v>
      </c>
      <c r="AU62" s="38">
        <f>SUM(AU55:AU61)</f>
        <v>4498104518.504001</v>
      </c>
      <c r="AV62" s="37">
        <f t="shared" si="30"/>
        <v>8472.645338709379</v>
      </c>
      <c r="AW62" s="38">
        <f t="shared" si="55"/>
        <v>2668065408.719</v>
      </c>
      <c r="AX62" s="37">
        <f t="shared" si="43"/>
        <v>5025.577297184065</v>
      </c>
      <c r="AY62" s="60">
        <f t="shared" si="44"/>
        <v>7166169927.223001</v>
      </c>
      <c r="AZ62" s="39">
        <f>IF(OR(AY62=0,AQ62=0),0,AY62/AQ62)*100</f>
        <v>13498.22263589344</v>
      </c>
    </row>
    <row r="63" spans="1:52" s="33" customFormat="1" ht="24" thickBot="1">
      <c r="A63" s="61" t="s">
        <v>80</v>
      </c>
      <c r="B63" s="47">
        <f>SUM(B56:B62)</f>
        <v>2134200540.9869998</v>
      </c>
      <c r="C63" s="48">
        <f t="shared" si="3"/>
        <v>23.73594362061762</v>
      </c>
      <c r="D63" s="49">
        <f>SUM(D56:D62)</f>
        <v>352337684.25100005</v>
      </c>
      <c r="E63" s="48">
        <f t="shared" si="4"/>
        <v>16.50911793359658</v>
      </c>
      <c r="F63" s="49">
        <f aca="true" t="shared" si="56" ref="F63:F85">SUM(H63-D63)</f>
        <v>618298158.1809999</v>
      </c>
      <c r="G63" s="48">
        <f t="shared" si="6"/>
        <v>28.970949369877708</v>
      </c>
      <c r="H63" s="49">
        <f>SUM(H56:H62)</f>
        <v>970635842.4319999</v>
      </c>
      <c r="I63" s="50">
        <f t="shared" si="7"/>
        <v>45.48006730347429</v>
      </c>
      <c r="J63" s="47">
        <f>SUM(J56:J62)</f>
        <v>88949827.02600001</v>
      </c>
      <c r="K63" s="48">
        <f t="shared" si="8"/>
        <v>6.765158279909306</v>
      </c>
      <c r="L63" s="49">
        <f>SUM(L56:L62)</f>
        <v>30844879.064999998</v>
      </c>
      <c r="M63" s="48">
        <f t="shared" si="9"/>
        <v>34.67671618516363</v>
      </c>
      <c r="N63" s="49">
        <f aca="true" t="shared" si="57" ref="N63:N85">SUM(P63-L63)</f>
        <v>0</v>
      </c>
      <c r="O63" s="48">
        <f t="shared" si="11"/>
        <v>0</v>
      </c>
      <c r="P63" s="49">
        <f>SUM(P56:P62)</f>
        <v>30844879.064999998</v>
      </c>
      <c r="Q63" s="50">
        <f t="shared" si="12"/>
        <v>34.67671618516363</v>
      </c>
      <c r="R63" s="47">
        <f>SUM(R56:R62)</f>
        <v>690272829.002</v>
      </c>
      <c r="S63" s="48">
        <f t="shared" si="13"/>
        <v>48.04305875628787</v>
      </c>
      <c r="T63" s="49">
        <f>SUM(T56:T62)</f>
        <v>358388015.738</v>
      </c>
      <c r="U63" s="48">
        <f t="shared" si="14"/>
        <v>51.91976283582815</v>
      </c>
      <c r="V63" s="49">
        <f aca="true" t="shared" si="58" ref="V63:V85">SUM(X63-T63)</f>
        <v>326667249.3179999</v>
      </c>
      <c r="W63" s="48">
        <f t="shared" si="16"/>
        <v>47.32436735055863</v>
      </c>
      <c r="X63" s="49">
        <f>SUM(X56:X62)</f>
        <v>685055265.0559999</v>
      </c>
      <c r="Y63" s="50">
        <f t="shared" si="17"/>
        <v>99.24413018638678</v>
      </c>
      <c r="Z63" s="47">
        <f>SUM(Z56:Z62)</f>
        <v>0</v>
      </c>
      <c r="AA63" s="48">
        <f t="shared" si="18"/>
        <v>0</v>
      </c>
      <c r="AB63" s="49">
        <f>SUM(AB56:AB62)</f>
        <v>0</v>
      </c>
      <c r="AC63" s="48">
        <f t="shared" si="19"/>
        <v>0</v>
      </c>
      <c r="AD63" s="49">
        <f aca="true" t="shared" si="59" ref="AD63:AD85">SUM(AF63-AB63)</f>
        <v>0</v>
      </c>
      <c r="AE63" s="48">
        <f t="shared" si="21"/>
        <v>0</v>
      </c>
      <c r="AF63" s="49">
        <f>SUM(AF56:AF62)</f>
        <v>0</v>
      </c>
      <c r="AG63" s="50">
        <f t="shared" si="22"/>
        <v>0</v>
      </c>
      <c r="AH63" s="47">
        <f>SUM(AH56:AH62)</f>
        <v>0</v>
      </c>
      <c r="AI63" s="48">
        <f t="shared" si="23"/>
        <v>0</v>
      </c>
      <c r="AJ63" s="49">
        <f>SUM(AJ56:AJ62)</f>
        <v>0</v>
      </c>
      <c r="AK63" s="48">
        <f t="shared" si="24"/>
        <v>0</v>
      </c>
      <c r="AL63" s="49">
        <f aca="true" t="shared" si="60" ref="AL63:AL85">SUM(AN63-AJ63)</f>
        <v>0</v>
      </c>
      <c r="AM63" s="48">
        <f t="shared" si="26"/>
        <v>0</v>
      </c>
      <c r="AN63" s="49">
        <f>SUM(AN56:AN62)</f>
        <v>0</v>
      </c>
      <c r="AO63" s="50">
        <f t="shared" si="27"/>
        <v>0</v>
      </c>
      <c r="AP63" s="47">
        <f>SUM(AP56:AP62)</f>
        <v>2756675487.9989996</v>
      </c>
      <c r="AQ63" s="47">
        <f>SUM(AQ56:AQ62)</f>
        <v>2913423197.015</v>
      </c>
      <c r="AR63" s="51">
        <f t="shared" si="28"/>
        <v>22.12851903699027</v>
      </c>
      <c r="AS63" s="47">
        <f>SUM('[5]vic'!$H$320)</f>
        <v>0</v>
      </c>
      <c r="AT63" s="49">
        <f aca="true" t="shared" si="61" ref="AT63:AT85">SUM(AQ63-AS63)</f>
        <v>2913423197.015</v>
      </c>
      <c r="AU63" s="49">
        <f aca="true" t="shared" si="62" ref="AU63:AU85">SUM(D63+L63+T63+AB63)</f>
        <v>741570579.054</v>
      </c>
      <c r="AV63" s="48">
        <f t="shared" si="30"/>
        <v>25.453582569596804</v>
      </c>
      <c r="AW63" s="49">
        <f t="shared" si="55"/>
        <v>944965407.4989998</v>
      </c>
      <c r="AX63" s="48">
        <f t="shared" si="43"/>
        <v>32.43488307730855</v>
      </c>
      <c r="AY63" s="52">
        <f t="shared" si="44"/>
        <v>1686535986.553</v>
      </c>
      <c r="AZ63" s="50">
        <f aca="true" t="shared" si="63" ref="AZ63:AZ87">IF(OR(AY63=0,AQ63=0),0,AY63/AQ63)*100</f>
        <v>57.88846564690535</v>
      </c>
    </row>
    <row r="64" spans="1:52" ht="15">
      <c r="A64" s="62" t="s">
        <v>81</v>
      </c>
      <c r="B64" s="54">
        <f>SUM('[12]vic'!F327+'[12]vict'!F327)</f>
        <v>0</v>
      </c>
      <c r="C64" s="55">
        <f t="shared" si="3"/>
        <v>0</v>
      </c>
      <c r="D64" s="56">
        <f>SUM('[12]vic'!J327+'[12]vict'!J327)</f>
        <v>0</v>
      </c>
      <c r="E64" s="55">
        <f t="shared" si="4"/>
        <v>0</v>
      </c>
      <c r="F64" s="56">
        <f t="shared" si="56"/>
        <v>0</v>
      </c>
      <c r="G64" s="55">
        <f t="shared" si="6"/>
        <v>0</v>
      </c>
      <c r="H64" s="56">
        <f>SUM('[12]vic'!N327+'[12]vict'!N327)</f>
        <v>0</v>
      </c>
      <c r="I64" s="57">
        <f t="shared" si="7"/>
        <v>0</v>
      </c>
      <c r="J64" s="54">
        <f>SUM('[12]vic'!F776+'[12]vict'!F776)</f>
        <v>0</v>
      </c>
      <c r="K64" s="55">
        <f t="shared" si="8"/>
        <v>0</v>
      </c>
      <c r="L64" s="56">
        <f>SUM('[12]vic'!J776+'[12]vict'!J776)</f>
        <v>0</v>
      </c>
      <c r="M64" s="55">
        <f t="shared" si="9"/>
        <v>0</v>
      </c>
      <c r="N64" s="56">
        <f t="shared" si="57"/>
        <v>0</v>
      </c>
      <c r="O64" s="55">
        <f t="shared" si="11"/>
        <v>0</v>
      </c>
      <c r="P64" s="56">
        <f>SUM('[12]vic'!N776+'[12]vict'!N776)</f>
        <v>0</v>
      </c>
      <c r="Q64" s="57">
        <f t="shared" si="12"/>
        <v>0</v>
      </c>
      <c r="R64" s="54">
        <f>SUM('[12]vic'!F905:F906)</f>
        <v>0</v>
      </c>
      <c r="S64" s="55">
        <f t="shared" si="13"/>
        <v>0</v>
      </c>
      <c r="T64" s="56">
        <f>SUM('[12]vic'!J905:J906)</f>
        <v>0</v>
      </c>
      <c r="U64" s="55">
        <f t="shared" si="14"/>
        <v>0</v>
      </c>
      <c r="V64" s="56">
        <f t="shared" si="58"/>
        <v>0</v>
      </c>
      <c r="W64" s="55">
        <f t="shared" si="16"/>
        <v>0</v>
      </c>
      <c r="X64" s="56">
        <f>SUM('[12]vic'!N905:N906)</f>
        <v>0</v>
      </c>
      <c r="Y64" s="57">
        <f t="shared" si="17"/>
        <v>0</v>
      </c>
      <c r="Z64" s="54">
        <f>SUM('[12]vic'!F907+'[12]vict'!F907)</f>
        <v>0</v>
      </c>
      <c r="AA64" s="55">
        <f t="shared" si="18"/>
        <v>0</v>
      </c>
      <c r="AB64" s="56">
        <f>SUM('[12]vic'!J907+'[12]vict'!J907)</f>
        <v>0</v>
      </c>
      <c r="AC64" s="55">
        <f t="shared" si="19"/>
        <v>0</v>
      </c>
      <c r="AD64" s="56">
        <f t="shared" si="59"/>
        <v>0</v>
      </c>
      <c r="AE64" s="55">
        <f t="shared" si="21"/>
        <v>0</v>
      </c>
      <c r="AF64" s="56">
        <f>SUM('[12]vic'!N907+'[12]vict'!N907)</f>
        <v>0</v>
      </c>
      <c r="AG64" s="57">
        <f t="shared" si="22"/>
        <v>0</v>
      </c>
      <c r="AH64" s="54">
        <f>SUM('[12]vic'!F1307+'[12]vict'!F1307)</f>
        <v>0</v>
      </c>
      <c r="AI64" s="55">
        <f t="shared" si="23"/>
        <v>0</v>
      </c>
      <c r="AJ64" s="56">
        <f>SUM('[12]vic'!J1307+'[12]vict'!J1307)</f>
        <v>0</v>
      </c>
      <c r="AK64" s="55">
        <f t="shared" si="24"/>
        <v>0</v>
      </c>
      <c r="AL64" s="56">
        <f t="shared" si="60"/>
        <v>0</v>
      </c>
      <c r="AM64" s="55">
        <f t="shared" si="26"/>
        <v>0</v>
      </c>
      <c r="AN64" s="56">
        <f>SUM('[12]vic'!N1307+'[12]vict'!N1307)</f>
        <v>0</v>
      </c>
      <c r="AO64" s="57">
        <f t="shared" si="27"/>
        <v>0</v>
      </c>
      <c r="AP64" s="54">
        <f>SUM('[12]vic'!D325+'[12]vict'!D325)</f>
        <v>0</v>
      </c>
      <c r="AQ64" s="56">
        <f aca="true" t="shared" si="64" ref="AQ64:AQ85">SUM(B64+J64+R64+Z64)</f>
        <v>0</v>
      </c>
      <c r="AR64" s="58">
        <f t="shared" si="28"/>
        <v>0</v>
      </c>
      <c r="AS64" s="54">
        <f>SUM('[5]tun'!$H$320)</f>
        <v>0</v>
      </c>
      <c r="AT64" s="56">
        <f t="shared" si="61"/>
        <v>0</v>
      </c>
      <c r="AU64" s="56">
        <f t="shared" si="62"/>
        <v>0</v>
      </c>
      <c r="AV64" s="55">
        <f t="shared" si="30"/>
        <v>0</v>
      </c>
      <c r="AW64" s="56">
        <f t="shared" si="55"/>
        <v>0</v>
      </c>
      <c r="AX64" s="55">
        <f t="shared" si="43"/>
        <v>0</v>
      </c>
      <c r="AY64" s="59">
        <f t="shared" si="44"/>
        <v>0</v>
      </c>
      <c r="AZ64" s="57">
        <f t="shared" si="63"/>
        <v>0</v>
      </c>
    </row>
    <row r="65" spans="1:52" ht="15">
      <c r="A65" s="63" t="s">
        <v>82</v>
      </c>
      <c r="B65" s="21">
        <f>SUM('[12]tun'!F327)</f>
        <v>1333924.208</v>
      </c>
      <c r="C65" s="22">
        <f t="shared" si="3"/>
        <v>0.014835508279190281</v>
      </c>
      <c r="D65" s="23">
        <f>SUM('[12]tun'!J327)</f>
        <v>112686.038</v>
      </c>
      <c r="E65" s="22">
        <f t="shared" si="4"/>
        <v>8.447709196983102</v>
      </c>
      <c r="F65" s="23">
        <f t="shared" si="56"/>
        <v>444610.94600000005</v>
      </c>
      <c r="G65" s="22">
        <f t="shared" si="6"/>
        <v>33.33105009516403</v>
      </c>
      <c r="H65" s="23">
        <f>SUM('[12]tun'!N327)</f>
        <v>557296.984</v>
      </c>
      <c r="I65" s="24">
        <f t="shared" si="7"/>
        <v>41.778759292147136</v>
      </c>
      <c r="J65" s="21">
        <f>SUM('[12]tun'!F776)</f>
        <v>0</v>
      </c>
      <c r="K65" s="22">
        <f t="shared" si="8"/>
        <v>0</v>
      </c>
      <c r="L65" s="23">
        <f>SUM('[12]tun'!J776)</f>
        <v>0</v>
      </c>
      <c r="M65" s="22">
        <f t="shared" si="9"/>
        <v>0</v>
      </c>
      <c r="N65" s="23">
        <f t="shared" si="57"/>
        <v>0</v>
      </c>
      <c r="O65" s="22">
        <f t="shared" si="11"/>
        <v>0</v>
      </c>
      <c r="P65" s="23">
        <f>SUM('[12]tun'!N776)</f>
        <v>0</v>
      </c>
      <c r="Q65" s="24">
        <f t="shared" si="12"/>
        <v>0</v>
      </c>
      <c r="R65" s="21">
        <f>SUM('[12]tun'!F905:F906)</f>
        <v>1365962.104</v>
      </c>
      <c r="S65" s="22">
        <f t="shared" si="13"/>
        <v>0.09507110067799651</v>
      </c>
      <c r="T65" s="23">
        <f>SUM('[12]tun'!J905:J906)</f>
        <v>928948.662</v>
      </c>
      <c r="U65" s="22">
        <f t="shared" si="14"/>
        <v>68.0069131698254</v>
      </c>
      <c r="V65" s="23">
        <f t="shared" si="58"/>
        <v>437013.44200000004</v>
      </c>
      <c r="W65" s="22">
        <f t="shared" si="16"/>
        <v>31.99308683017461</v>
      </c>
      <c r="X65" s="23">
        <f>SUM('[12]tun'!N905:N906)</f>
        <v>1365962.104</v>
      </c>
      <c r="Y65" s="24">
        <f t="shared" si="17"/>
        <v>100</v>
      </c>
      <c r="Z65" s="21">
        <f>SUM('[12]tun'!F907)</f>
        <v>0</v>
      </c>
      <c r="AA65" s="22">
        <f t="shared" si="18"/>
        <v>0</v>
      </c>
      <c r="AB65" s="23">
        <f>SUM('[12]tun'!J907)</f>
        <v>0</v>
      </c>
      <c r="AC65" s="22">
        <f t="shared" si="19"/>
        <v>0</v>
      </c>
      <c r="AD65" s="23">
        <f t="shared" si="59"/>
        <v>0</v>
      </c>
      <c r="AE65" s="22">
        <f t="shared" si="21"/>
        <v>0</v>
      </c>
      <c r="AF65" s="23">
        <f>SUM('[12]tun'!N907)</f>
        <v>0</v>
      </c>
      <c r="AG65" s="24">
        <f t="shared" si="22"/>
        <v>0</v>
      </c>
      <c r="AH65" s="21">
        <f>SUM('[12]tun'!F1307)</f>
        <v>0</v>
      </c>
      <c r="AI65" s="22">
        <f t="shared" si="23"/>
        <v>0</v>
      </c>
      <c r="AJ65" s="23">
        <f>SUM('[12]tun'!J1307)</f>
        <v>0</v>
      </c>
      <c r="AK65" s="22">
        <f t="shared" si="24"/>
        <v>0</v>
      </c>
      <c r="AL65" s="23">
        <f t="shared" si="60"/>
        <v>0</v>
      </c>
      <c r="AM65" s="22">
        <f t="shared" si="26"/>
        <v>0</v>
      </c>
      <c r="AN65" s="23">
        <f>SUM('[12]tun'!N1307)</f>
        <v>0</v>
      </c>
      <c r="AO65" s="24">
        <f t="shared" si="27"/>
        <v>0</v>
      </c>
      <c r="AP65" s="21">
        <f>SUM('[12]tun'!D325)</f>
        <v>2232000</v>
      </c>
      <c r="AQ65" s="23">
        <f t="shared" si="64"/>
        <v>2699886.312</v>
      </c>
      <c r="AR65" s="25">
        <f t="shared" si="28"/>
        <v>0.02050662798113701</v>
      </c>
      <c r="AS65" s="21">
        <f>SUM('[5]sim'!$H$320)</f>
        <v>0</v>
      </c>
      <c r="AT65" s="23">
        <f t="shared" si="61"/>
        <v>2699886.312</v>
      </c>
      <c r="AU65" s="23">
        <f t="shared" si="62"/>
        <v>1041634.7</v>
      </c>
      <c r="AV65" s="22">
        <f t="shared" si="30"/>
        <v>38.58068746710991</v>
      </c>
      <c r="AW65" s="23">
        <f t="shared" si="55"/>
        <v>881624.388</v>
      </c>
      <c r="AX65" s="22">
        <f t="shared" si="43"/>
        <v>32.654130067681166</v>
      </c>
      <c r="AY65" s="26">
        <f t="shared" si="44"/>
        <v>1923259.088</v>
      </c>
      <c r="AZ65" s="24">
        <f t="shared" si="63"/>
        <v>71.23481753479108</v>
      </c>
    </row>
    <row r="66" spans="1:52" ht="15">
      <c r="A66" s="63" t="s">
        <v>83</v>
      </c>
      <c r="B66" s="21">
        <f>SUM('[12]sim'!F327)</f>
        <v>29100642.764</v>
      </c>
      <c r="C66" s="22">
        <f t="shared" si="3"/>
        <v>0.3236486931310573</v>
      </c>
      <c r="D66" s="23">
        <f>SUM('[12]sim'!J327)</f>
        <v>51900.15</v>
      </c>
      <c r="E66" s="22">
        <f t="shared" si="4"/>
        <v>0.17834709157766426</v>
      </c>
      <c r="F66" s="23">
        <f t="shared" si="56"/>
        <v>144924.638</v>
      </c>
      <c r="G66" s="22">
        <f t="shared" si="6"/>
        <v>0.4980118108569212</v>
      </c>
      <c r="H66" s="23">
        <f>SUM('[12]sim'!N327)</f>
        <v>196824.788</v>
      </c>
      <c r="I66" s="24">
        <f t="shared" si="7"/>
        <v>0.6763589024345855</v>
      </c>
      <c r="J66" s="21">
        <f>SUM('[12]sim'!F776)</f>
        <v>0</v>
      </c>
      <c r="K66" s="22">
        <f t="shared" si="8"/>
        <v>0</v>
      </c>
      <c r="L66" s="23">
        <f>SUM('[12]sim'!J776)</f>
        <v>0</v>
      </c>
      <c r="M66" s="22">
        <f t="shared" si="9"/>
        <v>0</v>
      </c>
      <c r="N66" s="23">
        <f t="shared" si="57"/>
        <v>0</v>
      </c>
      <c r="O66" s="22">
        <f t="shared" si="11"/>
        <v>0</v>
      </c>
      <c r="P66" s="23">
        <f>SUM('[12]sim'!N776)</f>
        <v>0</v>
      </c>
      <c r="Q66" s="24">
        <f t="shared" si="12"/>
        <v>0</v>
      </c>
      <c r="R66" s="21">
        <f>SUM('[12]sim'!F905:F906)</f>
        <v>213223.873</v>
      </c>
      <c r="S66" s="22">
        <f t="shared" si="13"/>
        <v>0.014840403139716489</v>
      </c>
      <c r="T66" s="23">
        <f>SUM('[12]sim'!J905:J906)</f>
        <v>51318.4</v>
      </c>
      <c r="U66" s="22">
        <f t="shared" si="14"/>
        <v>24.067849100555456</v>
      </c>
      <c r="V66" s="23">
        <f t="shared" si="58"/>
        <v>161905.473</v>
      </c>
      <c r="W66" s="22">
        <f t="shared" si="16"/>
        <v>75.93215089944455</v>
      </c>
      <c r="X66" s="23">
        <f>SUM('[12]sim'!N905:N906)</f>
        <v>213223.873</v>
      </c>
      <c r="Y66" s="24">
        <f t="shared" si="17"/>
        <v>100</v>
      </c>
      <c r="Z66" s="21">
        <f>SUM('[12]sim'!F907)</f>
        <v>0</v>
      </c>
      <c r="AA66" s="22">
        <f t="shared" si="18"/>
        <v>0</v>
      </c>
      <c r="AB66" s="23">
        <f>SUM('[12]sim'!J907)</f>
        <v>0</v>
      </c>
      <c r="AC66" s="22">
        <f t="shared" si="19"/>
        <v>0</v>
      </c>
      <c r="AD66" s="23">
        <f t="shared" si="59"/>
        <v>0</v>
      </c>
      <c r="AE66" s="22">
        <f t="shared" si="21"/>
        <v>0</v>
      </c>
      <c r="AF66" s="23">
        <f>SUM('[12]sim'!N907)</f>
        <v>0</v>
      </c>
      <c r="AG66" s="24">
        <f t="shared" si="22"/>
        <v>0</v>
      </c>
      <c r="AH66" s="21">
        <f>SUM('[12]sim'!F1307)</f>
        <v>0</v>
      </c>
      <c r="AI66" s="22">
        <f t="shared" si="23"/>
        <v>0</v>
      </c>
      <c r="AJ66" s="23">
        <f>SUM('[12]sim'!J1307)</f>
        <v>0</v>
      </c>
      <c r="AK66" s="22">
        <f t="shared" si="24"/>
        <v>0</v>
      </c>
      <c r="AL66" s="23">
        <f t="shared" si="60"/>
        <v>0</v>
      </c>
      <c r="AM66" s="22">
        <f t="shared" si="26"/>
        <v>0</v>
      </c>
      <c r="AN66" s="23">
        <f>SUM('[12]sim'!N1307)</f>
        <v>0</v>
      </c>
      <c r="AO66" s="24">
        <f t="shared" si="27"/>
        <v>0</v>
      </c>
      <c r="AP66" s="21">
        <f>SUM('[12]sim'!D325)</f>
        <v>21200000</v>
      </c>
      <c r="AQ66" s="23">
        <f t="shared" si="64"/>
        <v>29313866.637</v>
      </c>
      <c r="AR66" s="25">
        <f t="shared" si="28"/>
        <v>0.22264958162935525</v>
      </c>
      <c r="AS66" s="21">
        <f>SUM('[5]ken'!$H$320)</f>
        <v>0</v>
      </c>
      <c r="AT66" s="23">
        <f t="shared" si="61"/>
        <v>29313866.637</v>
      </c>
      <c r="AU66" s="23">
        <f t="shared" si="62"/>
        <v>103218.55</v>
      </c>
      <c r="AV66" s="22">
        <f t="shared" si="30"/>
        <v>0.3521150971933448</v>
      </c>
      <c r="AW66" s="23">
        <f t="shared" si="55"/>
        <v>306830.11100000003</v>
      </c>
      <c r="AX66" s="22">
        <f t="shared" si="43"/>
        <v>1.0467063755168986</v>
      </c>
      <c r="AY66" s="26">
        <f t="shared" si="44"/>
        <v>410048.661</v>
      </c>
      <c r="AZ66" s="24">
        <f t="shared" si="63"/>
        <v>1.3988214727102433</v>
      </c>
    </row>
    <row r="67" spans="1:52" ht="15">
      <c r="A67" s="63" t="s">
        <v>84</v>
      </c>
      <c r="B67" s="21">
        <f>SUM('[12]ken'!F327)</f>
        <v>2950210.958</v>
      </c>
      <c r="C67" s="22">
        <f t="shared" si="3"/>
        <v>0.0328113687646389</v>
      </c>
      <c r="D67" s="23">
        <f>SUM('[12]ken'!J327)</f>
        <v>0</v>
      </c>
      <c r="E67" s="22">
        <f t="shared" si="4"/>
        <v>0</v>
      </c>
      <c r="F67" s="23">
        <f t="shared" si="56"/>
        <v>74631.795</v>
      </c>
      <c r="G67" s="22">
        <f t="shared" si="6"/>
        <v>2.5297104533363335</v>
      </c>
      <c r="H67" s="23">
        <f>SUM('[12]ken'!N327)</f>
        <v>74631.795</v>
      </c>
      <c r="I67" s="24">
        <f t="shared" si="7"/>
        <v>2.5297104533363335</v>
      </c>
      <c r="J67" s="21">
        <f>SUM('[12]ken'!F776)</f>
        <v>0</v>
      </c>
      <c r="K67" s="22">
        <f t="shared" si="8"/>
        <v>0</v>
      </c>
      <c r="L67" s="23">
        <f>SUM('[12]ken'!J776)</f>
        <v>0</v>
      </c>
      <c r="M67" s="22">
        <f t="shared" si="9"/>
        <v>0</v>
      </c>
      <c r="N67" s="23">
        <f t="shared" si="57"/>
        <v>0</v>
      </c>
      <c r="O67" s="22">
        <f t="shared" si="11"/>
        <v>0</v>
      </c>
      <c r="P67" s="23">
        <f>SUM('[12]ken'!N776)</f>
        <v>0</v>
      </c>
      <c r="Q67" s="24">
        <f t="shared" si="12"/>
        <v>0</v>
      </c>
      <c r="R67" s="21">
        <f>SUM('[12]ken'!F905:F906)</f>
        <v>824789.042</v>
      </c>
      <c r="S67" s="22">
        <f t="shared" si="13"/>
        <v>0.05740540079440615</v>
      </c>
      <c r="T67" s="23">
        <f>SUM('[12]ken'!J905:J906)</f>
        <v>535451.507</v>
      </c>
      <c r="U67" s="22">
        <f t="shared" si="14"/>
        <v>64.91981339878178</v>
      </c>
      <c r="V67" s="23">
        <f t="shared" si="58"/>
        <v>289337.53500000003</v>
      </c>
      <c r="W67" s="22">
        <f t="shared" si="16"/>
        <v>35.08018660121821</v>
      </c>
      <c r="X67" s="23">
        <f>SUM('[12]ken'!N905:N906)</f>
        <v>824789.042</v>
      </c>
      <c r="Y67" s="24">
        <f t="shared" si="17"/>
        <v>100</v>
      </c>
      <c r="Z67" s="21">
        <f>SUM('[12]ken'!F907)</f>
        <v>0</v>
      </c>
      <c r="AA67" s="22">
        <f t="shared" si="18"/>
        <v>0</v>
      </c>
      <c r="AB67" s="23">
        <f>SUM('[12]ken'!J907)</f>
        <v>0</v>
      </c>
      <c r="AC67" s="22">
        <f t="shared" si="19"/>
        <v>0</v>
      </c>
      <c r="AD67" s="23">
        <f t="shared" si="59"/>
        <v>0</v>
      </c>
      <c r="AE67" s="22">
        <f t="shared" si="21"/>
        <v>0</v>
      </c>
      <c r="AF67" s="23">
        <f>SUM('[12]ken'!N907)</f>
        <v>0</v>
      </c>
      <c r="AG67" s="24">
        <f t="shared" si="22"/>
        <v>0</v>
      </c>
      <c r="AH67" s="21">
        <f>SUM('[12]ken'!F1307)</f>
        <v>0</v>
      </c>
      <c r="AI67" s="22">
        <f t="shared" si="23"/>
        <v>0</v>
      </c>
      <c r="AJ67" s="23">
        <f>SUM('[12]ken'!J1307)</f>
        <v>0</v>
      </c>
      <c r="AK67" s="22">
        <f t="shared" si="24"/>
        <v>0</v>
      </c>
      <c r="AL67" s="23">
        <f t="shared" si="60"/>
        <v>0</v>
      </c>
      <c r="AM67" s="22">
        <f t="shared" si="26"/>
        <v>0</v>
      </c>
      <c r="AN67" s="23">
        <f>SUM('[12]ken'!N1307)</f>
        <v>0</v>
      </c>
      <c r="AO67" s="24">
        <f t="shared" si="27"/>
        <v>0</v>
      </c>
      <c r="AP67" s="21">
        <f>SUM('[12]ken'!D325)</f>
        <v>2975000</v>
      </c>
      <c r="AQ67" s="23">
        <f t="shared" si="64"/>
        <v>3775000</v>
      </c>
      <c r="AR67" s="25">
        <f t="shared" si="28"/>
        <v>0.028672511240463015</v>
      </c>
      <c r="AS67" s="21">
        <f>SUM('[5]cla'!$H$320)</f>
        <v>0</v>
      </c>
      <c r="AT67" s="23">
        <f t="shared" si="61"/>
        <v>3775000</v>
      </c>
      <c r="AU67" s="23">
        <f t="shared" si="62"/>
        <v>535451.507</v>
      </c>
      <c r="AV67" s="22">
        <f t="shared" si="30"/>
        <v>14.184145880794702</v>
      </c>
      <c r="AW67" s="23">
        <f t="shared" si="55"/>
        <v>363969.33</v>
      </c>
      <c r="AX67" s="22">
        <f t="shared" si="43"/>
        <v>9.64157165562914</v>
      </c>
      <c r="AY67" s="26">
        <f t="shared" si="44"/>
        <v>899420.837</v>
      </c>
      <c r="AZ67" s="24">
        <f t="shared" si="63"/>
        <v>23.825717536423845</v>
      </c>
    </row>
    <row r="68" spans="1:52" ht="15">
      <c r="A68" s="63" t="s">
        <v>85</v>
      </c>
      <c r="B68" s="21">
        <f>SUM('[12]sta'!F327)</f>
        <v>1959835.768</v>
      </c>
      <c r="C68" s="22">
        <f t="shared" si="3"/>
        <v>0.021796710478484124</v>
      </c>
      <c r="D68" s="23">
        <f>SUM('[12]sta'!J327)</f>
        <v>0</v>
      </c>
      <c r="E68" s="22">
        <f t="shared" si="4"/>
        <v>0</v>
      </c>
      <c r="F68" s="23">
        <f t="shared" si="56"/>
        <v>374855.283</v>
      </c>
      <c r="G68" s="22">
        <f t="shared" si="6"/>
        <v>19.12687221657034</v>
      </c>
      <c r="H68" s="23">
        <f>SUM('[12]sta'!N327)</f>
        <v>374855.283</v>
      </c>
      <c r="I68" s="24">
        <f t="shared" si="7"/>
        <v>19.12687221657034</v>
      </c>
      <c r="J68" s="21">
        <f>SUM('[12]sta'!F776)</f>
        <v>0</v>
      </c>
      <c r="K68" s="22">
        <f t="shared" si="8"/>
        <v>0</v>
      </c>
      <c r="L68" s="23">
        <f>SUM('[12]sta'!J776)</f>
        <v>0</v>
      </c>
      <c r="M68" s="22">
        <f t="shared" si="9"/>
        <v>0</v>
      </c>
      <c r="N68" s="23">
        <f t="shared" si="57"/>
        <v>0</v>
      </c>
      <c r="O68" s="22">
        <f t="shared" si="11"/>
        <v>0</v>
      </c>
      <c r="P68" s="23">
        <f>SUM('[12]sta'!N776)</f>
        <v>0</v>
      </c>
      <c r="Q68" s="24">
        <f t="shared" si="12"/>
        <v>0</v>
      </c>
      <c r="R68" s="21">
        <f>SUM('[12]sta'!F905:F906)</f>
        <v>1812370.057</v>
      </c>
      <c r="S68" s="22">
        <f t="shared" si="13"/>
        <v>0.12614113938466426</v>
      </c>
      <c r="T68" s="23">
        <f>SUM('[12]sta'!J905:J906)</f>
        <v>1064623.716</v>
      </c>
      <c r="U68" s="22">
        <f t="shared" si="14"/>
        <v>58.74207157021023</v>
      </c>
      <c r="V68" s="23">
        <f t="shared" si="58"/>
        <v>747746.341</v>
      </c>
      <c r="W68" s="22">
        <f t="shared" si="16"/>
        <v>41.257928429789764</v>
      </c>
      <c r="X68" s="23">
        <f>SUM('[12]sta'!N905:N906)</f>
        <v>1812370.057</v>
      </c>
      <c r="Y68" s="24">
        <f t="shared" si="17"/>
        <v>100</v>
      </c>
      <c r="Z68" s="21">
        <f>SUM('[12]sta'!F907)</f>
        <v>0</v>
      </c>
      <c r="AA68" s="22">
        <f t="shared" si="18"/>
        <v>0</v>
      </c>
      <c r="AB68" s="23">
        <f>SUM('[12]sta'!J907)</f>
        <v>0</v>
      </c>
      <c r="AC68" s="22">
        <f t="shared" si="19"/>
        <v>0</v>
      </c>
      <c r="AD68" s="23">
        <f t="shared" si="59"/>
        <v>0</v>
      </c>
      <c r="AE68" s="22">
        <f t="shared" si="21"/>
        <v>0</v>
      </c>
      <c r="AF68" s="23">
        <f>SUM('[12]sta'!N907)</f>
        <v>0</v>
      </c>
      <c r="AG68" s="24">
        <f t="shared" si="22"/>
        <v>0</v>
      </c>
      <c r="AH68" s="21">
        <f>SUM('[12]sta'!F1307)</f>
        <v>0</v>
      </c>
      <c r="AI68" s="22">
        <f t="shared" si="23"/>
        <v>0</v>
      </c>
      <c r="AJ68" s="23">
        <f>SUM('[12]sta'!J1307)</f>
        <v>0</v>
      </c>
      <c r="AK68" s="22">
        <f t="shared" si="24"/>
        <v>0</v>
      </c>
      <c r="AL68" s="23">
        <f t="shared" si="60"/>
        <v>0</v>
      </c>
      <c r="AM68" s="22">
        <f t="shared" si="26"/>
        <v>0</v>
      </c>
      <c r="AN68" s="23">
        <f>SUM('[12]sta'!N1307)</f>
        <v>0</v>
      </c>
      <c r="AO68" s="24">
        <f t="shared" si="27"/>
        <v>0</v>
      </c>
      <c r="AP68" s="21">
        <f>SUM('[12]sta'!D325)</f>
        <v>574000</v>
      </c>
      <c r="AQ68" s="23">
        <f t="shared" si="64"/>
        <v>3772205.825</v>
      </c>
      <c r="AR68" s="25">
        <f t="shared" si="28"/>
        <v>0.028651288455272202</v>
      </c>
      <c r="AS68" s="21">
        <f>SUM('[5]bos'!$H$320)</f>
        <v>0</v>
      </c>
      <c r="AT68" s="23">
        <f t="shared" si="61"/>
        <v>3772205.825</v>
      </c>
      <c r="AU68" s="23">
        <f t="shared" si="62"/>
        <v>1064623.716</v>
      </c>
      <c r="AV68" s="22">
        <f t="shared" si="30"/>
        <v>28.222842691782336</v>
      </c>
      <c r="AW68" s="23">
        <f t="shared" si="55"/>
        <v>1122601.624</v>
      </c>
      <c r="AX68" s="22">
        <f t="shared" si="43"/>
        <v>29.75981895155469</v>
      </c>
      <c r="AY68" s="26">
        <f t="shared" si="44"/>
        <v>2187225.34</v>
      </c>
      <c r="AZ68" s="24">
        <f t="shared" si="63"/>
        <v>57.98266164333702</v>
      </c>
    </row>
    <row r="69" spans="1:52" ht="15">
      <c r="A69" s="63" t="s">
        <v>86</v>
      </c>
      <c r="B69" s="21">
        <f>SUM('[12]bosa'!F327)</f>
        <v>35242199.361</v>
      </c>
      <c r="C69" s="22">
        <f t="shared" si="3"/>
        <v>0.3919532588593593</v>
      </c>
      <c r="D69" s="23">
        <f>SUM('[12]bosa'!J327)</f>
        <v>0</v>
      </c>
      <c r="E69" s="22">
        <f t="shared" si="4"/>
        <v>0</v>
      </c>
      <c r="F69" s="23">
        <f t="shared" si="56"/>
        <v>0</v>
      </c>
      <c r="G69" s="22">
        <f t="shared" si="6"/>
        <v>0</v>
      </c>
      <c r="H69" s="23">
        <f>SUM('[12]bosa'!N327)</f>
        <v>0</v>
      </c>
      <c r="I69" s="24">
        <f t="shared" si="7"/>
        <v>0</v>
      </c>
      <c r="J69" s="21">
        <f>SUM('[12]bosa'!F776)</f>
        <v>0</v>
      </c>
      <c r="K69" s="22">
        <f t="shared" si="8"/>
        <v>0</v>
      </c>
      <c r="L69" s="23">
        <f>SUM('[12]bosa'!J776)</f>
        <v>0</v>
      </c>
      <c r="M69" s="22">
        <f t="shared" si="9"/>
        <v>0</v>
      </c>
      <c r="N69" s="23">
        <f t="shared" si="57"/>
        <v>0</v>
      </c>
      <c r="O69" s="22">
        <f t="shared" si="11"/>
        <v>0</v>
      </c>
      <c r="P69" s="23">
        <f>SUM('[12]bosa'!N776)</f>
        <v>0</v>
      </c>
      <c r="Q69" s="24">
        <f t="shared" si="12"/>
        <v>0</v>
      </c>
      <c r="R69" s="21">
        <f>SUM('[12]bosa'!F905:F906)</f>
        <v>1228.5</v>
      </c>
      <c r="S69" s="22">
        <f t="shared" si="13"/>
        <v>8.550372432800575E-05</v>
      </c>
      <c r="T69" s="23">
        <f>SUM('[12]bosa'!J905:J906)</f>
        <v>0</v>
      </c>
      <c r="U69" s="22">
        <f t="shared" si="14"/>
        <v>0</v>
      </c>
      <c r="V69" s="23">
        <f t="shared" si="58"/>
        <v>0</v>
      </c>
      <c r="W69" s="22">
        <f t="shared" si="16"/>
        <v>0</v>
      </c>
      <c r="X69" s="23">
        <f>SUM('[12]bosa'!N905:N906)</f>
        <v>0</v>
      </c>
      <c r="Y69" s="24">
        <f t="shared" si="17"/>
        <v>0</v>
      </c>
      <c r="Z69" s="21">
        <f>SUM('[12]bosa'!F907)</f>
        <v>0</v>
      </c>
      <c r="AA69" s="22">
        <f t="shared" si="18"/>
        <v>0</v>
      </c>
      <c r="AB69" s="23">
        <f>SUM('[12]bosa'!J907)</f>
        <v>0</v>
      </c>
      <c r="AC69" s="22">
        <f t="shared" si="19"/>
        <v>0</v>
      </c>
      <c r="AD69" s="23">
        <f t="shared" si="59"/>
        <v>0</v>
      </c>
      <c r="AE69" s="22">
        <f t="shared" si="21"/>
        <v>0</v>
      </c>
      <c r="AF69" s="23">
        <f>SUM('[12]bosa'!N907)</f>
        <v>0</v>
      </c>
      <c r="AG69" s="24">
        <f t="shared" si="22"/>
        <v>0</v>
      </c>
      <c r="AH69" s="21">
        <f>SUM('[12]bosa'!F1307)</f>
        <v>0</v>
      </c>
      <c r="AI69" s="22">
        <f t="shared" si="23"/>
        <v>0</v>
      </c>
      <c r="AJ69" s="23">
        <f>SUM('[12]bosa'!J1307)</f>
        <v>0</v>
      </c>
      <c r="AK69" s="22">
        <f t="shared" si="24"/>
        <v>0</v>
      </c>
      <c r="AL69" s="23">
        <f t="shared" si="60"/>
        <v>0</v>
      </c>
      <c r="AM69" s="22">
        <f t="shared" si="26"/>
        <v>0</v>
      </c>
      <c r="AN69" s="23">
        <f>SUM('[12]bosa'!N1307)</f>
        <v>0</v>
      </c>
      <c r="AO69" s="24">
        <f t="shared" si="27"/>
        <v>0</v>
      </c>
      <c r="AP69" s="21">
        <f>SUM('[12]bosa'!D325)</f>
        <v>32736000</v>
      </c>
      <c r="AQ69" s="23">
        <f t="shared" si="64"/>
        <v>35243427.861</v>
      </c>
      <c r="AR69" s="25">
        <f t="shared" si="28"/>
        <v>0.2676867765554887</v>
      </c>
      <c r="AS69" s="21">
        <f>SUM('[5]eng'!$H$320)</f>
        <v>0</v>
      </c>
      <c r="AT69" s="23">
        <f t="shared" si="61"/>
        <v>35243427.861</v>
      </c>
      <c r="AU69" s="23">
        <f t="shared" si="62"/>
        <v>0</v>
      </c>
      <c r="AV69" s="22">
        <f t="shared" si="30"/>
        <v>0</v>
      </c>
      <c r="AW69" s="23">
        <f t="shared" si="55"/>
        <v>0</v>
      </c>
      <c r="AX69" s="22">
        <f t="shared" si="43"/>
        <v>0</v>
      </c>
      <c r="AY69" s="26">
        <f t="shared" si="44"/>
        <v>0</v>
      </c>
      <c r="AZ69" s="24">
        <f t="shared" si="63"/>
        <v>0</v>
      </c>
    </row>
    <row r="70" spans="1:52" ht="15">
      <c r="A70" s="63" t="s">
        <v>87</v>
      </c>
      <c r="B70" s="21">
        <f>SUM('[12]eng'!F327)</f>
        <v>0</v>
      </c>
      <c r="C70" s="22">
        <f t="shared" si="3"/>
        <v>0</v>
      </c>
      <c r="D70" s="23">
        <f>SUM('[12]eng'!J327)</f>
        <v>0</v>
      </c>
      <c r="E70" s="22">
        <f t="shared" si="4"/>
        <v>0</v>
      </c>
      <c r="F70" s="23">
        <f t="shared" si="56"/>
        <v>0</v>
      </c>
      <c r="G70" s="22">
        <f t="shared" si="6"/>
        <v>0</v>
      </c>
      <c r="H70" s="23">
        <f>SUM('[12]eng'!N327)</f>
        <v>0</v>
      </c>
      <c r="I70" s="24">
        <f t="shared" si="7"/>
        <v>0</v>
      </c>
      <c r="J70" s="21">
        <f>SUM('[12]eng'!F776)</f>
        <v>0</v>
      </c>
      <c r="K70" s="22">
        <f t="shared" si="8"/>
        <v>0</v>
      </c>
      <c r="L70" s="23">
        <f>SUM('[12]eng'!J776)</f>
        <v>0</v>
      </c>
      <c r="M70" s="22">
        <f t="shared" si="9"/>
        <v>0</v>
      </c>
      <c r="N70" s="23">
        <f t="shared" si="57"/>
        <v>0</v>
      </c>
      <c r="O70" s="22">
        <f t="shared" si="11"/>
        <v>0</v>
      </c>
      <c r="P70" s="23">
        <f>SUM('[12]eng'!N776)</f>
        <v>0</v>
      </c>
      <c r="Q70" s="24">
        <f t="shared" si="12"/>
        <v>0</v>
      </c>
      <c r="R70" s="21">
        <f>SUM('[12]eng'!F905:F906)</f>
        <v>410197.65</v>
      </c>
      <c r="S70" s="22">
        <f t="shared" si="13"/>
        <v>0.028549797953272924</v>
      </c>
      <c r="T70" s="23">
        <f>SUM('[12]eng'!J905:J906)</f>
        <v>347722.65</v>
      </c>
      <c r="U70" s="22">
        <f t="shared" si="14"/>
        <v>84.76953731938738</v>
      </c>
      <c r="V70" s="23">
        <f t="shared" si="58"/>
        <v>62475</v>
      </c>
      <c r="W70" s="22">
        <f t="shared" si="16"/>
        <v>15.230462680612625</v>
      </c>
      <c r="X70" s="23">
        <f>SUM('[12]eng'!N905:N906)</f>
        <v>410197.65</v>
      </c>
      <c r="Y70" s="24">
        <f t="shared" si="17"/>
        <v>100</v>
      </c>
      <c r="Z70" s="21">
        <f>SUM('[12]eng'!F907)</f>
        <v>0</v>
      </c>
      <c r="AA70" s="22">
        <f t="shared" si="18"/>
        <v>0</v>
      </c>
      <c r="AB70" s="23">
        <f>SUM('[12]eng'!J907)</f>
        <v>0</v>
      </c>
      <c r="AC70" s="22">
        <f t="shared" si="19"/>
        <v>0</v>
      </c>
      <c r="AD70" s="23">
        <f t="shared" si="59"/>
        <v>0</v>
      </c>
      <c r="AE70" s="22">
        <f t="shared" si="21"/>
        <v>0</v>
      </c>
      <c r="AF70" s="23">
        <f>SUM('[12]eng'!N907)</f>
        <v>0</v>
      </c>
      <c r="AG70" s="24">
        <f t="shared" si="22"/>
        <v>0</v>
      </c>
      <c r="AH70" s="21">
        <f>SUM('[12]eng'!F1307)</f>
        <v>0</v>
      </c>
      <c r="AI70" s="22">
        <f t="shared" si="23"/>
        <v>0</v>
      </c>
      <c r="AJ70" s="23">
        <f>SUM('[12]eng'!J1307)</f>
        <v>0</v>
      </c>
      <c r="AK70" s="22">
        <f t="shared" si="24"/>
        <v>0</v>
      </c>
      <c r="AL70" s="23">
        <f t="shared" si="60"/>
        <v>0</v>
      </c>
      <c r="AM70" s="22">
        <f t="shared" si="26"/>
        <v>0</v>
      </c>
      <c r="AN70" s="23">
        <f>SUM('[12]eng'!N1307)</f>
        <v>0</v>
      </c>
      <c r="AO70" s="24">
        <f t="shared" si="27"/>
        <v>0</v>
      </c>
      <c r="AP70" s="21">
        <f>SUM('[12]eng'!D325)</f>
        <v>110000</v>
      </c>
      <c r="AQ70" s="23">
        <f t="shared" si="64"/>
        <v>410197.65</v>
      </c>
      <c r="AR70" s="25">
        <f t="shared" si="28"/>
        <v>0.0031156017828970896</v>
      </c>
      <c r="AS70" s="21">
        <f>SUM('[5]fon'!$H$320)</f>
        <v>0</v>
      </c>
      <c r="AT70" s="23">
        <f t="shared" si="61"/>
        <v>410197.65</v>
      </c>
      <c r="AU70" s="23">
        <f t="shared" si="62"/>
        <v>347722.65</v>
      </c>
      <c r="AV70" s="22">
        <f t="shared" si="30"/>
        <v>84.76953731938738</v>
      </c>
      <c r="AW70" s="23">
        <f t="shared" si="55"/>
        <v>62475</v>
      </c>
      <c r="AX70" s="22">
        <f t="shared" si="43"/>
        <v>15.230462680612625</v>
      </c>
      <c r="AY70" s="26">
        <f t="shared" si="44"/>
        <v>410197.65</v>
      </c>
      <c r="AZ70" s="24">
        <f t="shared" si="63"/>
        <v>100</v>
      </c>
    </row>
    <row r="71" spans="1:52" ht="15">
      <c r="A71" s="63" t="s">
        <v>88</v>
      </c>
      <c r="B71" s="21">
        <f>SUM('[12]fon'!F327)</f>
        <v>435574.419</v>
      </c>
      <c r="C71" s="22">
        <f aca="true" t="shared" si="65" ref="C71:C87">IF(OR(B71=0,B$87=0),0,B71/B$87)*100</f>
        <v>0.004844329130938147</v>
      </c>
      <c r="D71" s="23">
        <f>SUM('[12]fon'!J327)</f>
        <v>3914.129</v>
      </c>
      <c r="E71" s="22">
        <f aca="true" t="shared" si="66" ref="E71:E87">IF(OR(D71=0,B71=0),0,D71/B71)*100</f>
        <v>0.8986131483538752</v>
      </c>
      <c r="F71" s="23">
        <f t="shared" si="56"/>
        <v>43938.913</v>
      </c>
      <c r="G71" s="22">
        <f aca="true" t="shared" si="67" ref="G71:G87">IF(OR(F71=0,B71=0),0,F71/B71)*100</f>
        <v>10.087578857563717</v>
      </c>
      <c r="H71" s="23">
        <f>SUM('[12]fon'!N327)</f>
        <v>47853.042</v>
      </c>
      <c r="I71" s="24">
        <f aca="true" t="shared" si="68" ref="I71:I87">IF(OR(H71=0,B71=0),0,H71/B71)*100</f>
        <v>10.986192005917593</v>
      </c>
      <c r="J71" s="21">
        <f>SUM('[12]fon'!F776)</f>
        <v>0</v>
      </c>
      <c r="K71" s="22">
        <f aca="true" t="shared" si="69" ref="K71:K87">IF(OR(J71=0,J$87=0),0,J71/J$87)*100</f>
        <v>0</v>
      </c>
      <c r="L71" s="23">
        <f>SUM('[12]fon'!J776)</f>
        <v>0</v>
      </c>
      <c r="M71" s="22">
        <f aca="true" t="shared" si="70" ref="M71:M87">IF(OR(L71=0,J71=0),0,L71/J71)*100</f>
        <v>0</v>
      </c>
      <c r="N71" s="23">
        <f t="shared" si="57"/>
        <v>0</v>
      </c>
      <c r="O71" s="22">
        <f aca="true" t="shared" si="71" ref="O71:O87">IF(OR(N71=0,J71=0),0,N71/J71)*100</f>
        <v>0</v>
      </c>
      <c r="P71" s="23">
        <f>SUM('[12]fon'!N776)</f>
        <v>0</v>
      </c>
      <c r="Q71" s="24">
        <f aca="true" t="shared" si="72" ref="Q71:Q87">IF(OR(P71=0,J71=0),0,P71/J71)*100</f>
        <v>0</v>
      </c>
      <c r="R71" s="21">
        <f>SUM('[12]fon'!F905:F906)</f>
        <v>4979686.8100000005</v>
      </c>
      <c r="S71" s="22">
        <f aca="true" t="shared" si="73" ref="S71:S87">IF(OR(R71=0,R$87=0),0,R71/R$87)*100</f>
        <v>0.34658670593573165</v>
      </c>
      <c r="T71" s="23">
        <f>SUM('[12]fon'!J905:J906)</f>
        <v>2433094.399</v>
      </c>
      <c r="U71" s="22">
        <f aca="true" t="shared" si="74" ref="U71:U87">IF(OR(T71=0,R71=0),0,T71/R71)*100</f>
        <v>48.86039005734178</v>
      </c>
      <c r="V71" s="23">
        <f t="shared" si="58"/>
        <v>2546592.4109999994</v>
      </c>
      <c r="W71" s="22">
        <f aca="true" t="shared" si="75" ref="W71:W87">IF(OR(V71=0,R71=0),0,V71/R71)*100</f>
        <v>51.139609942658204</v>
      </c>
      <c r="X71" s="23">
        <f>SUM('[12]fon'!N905:N906)</f>
        <v>4979686.81</v>
      </c>
      <c r="Y71" s="24">
        <f aca="true" t="shared" si="76" ref="Y71:Y87">IF(OR(X71=0,R71=0),0,X71/R71)*100</f>
        <v>99.99999999999997</v>
      </c>
      <c r="Z71" s="21">
        <f>SUM('[12]fon'!F907)</f>
        <v>0</v>
      </c>
      <c r="AA71" s="22">
        <f aca="true" t="shared" si="77" ref="AA71:AA87">IF(OR(Z71=0,Z$87=0),0,Z71/Z$87)*100</f>
        <v>0</v>
      </c>
      <c r="AB71" s="23">
        <f>SUM('[12]fon'!J907)</f>
        <v>0</v>
      </c>
      <c r="AC71" s="22">
        <f aca="true" t="shared" si="78" ref="AC71:AC87">IF(OR(AB71=0,Z71=0),0,AB71/Z71)*100</f>
        <v>0</v>
      </c>
      <c r="AD71" s="23">
        <f t="shared" si="59"/>
        <v>0</v>
      </c>
      <c r="AE71" s="22">
        <f aca="true" t="shared" si="79" ref="AE71:AE87">IF(OR(AD71=0,Z71=0),0,AD71/Z71)*100</f>
        <v>0</v>
      </c>
      <c r="AF71" s="23">
        <f>SUM('[12]fon'!N907)</f>
        <v>0</v>
      </c>
      <c r="AG71" s="24">
        <f aca="true" t="shared" si="80" ref="AG71:AG87">IF(OR(AF71=0,Z71=0),0,AF71/Z71)*100</f>
        <v>0</v>
      </c>
      <c r="AH71" s="21">
        <f>SUM('[12]fon'!F1307)</f>
        <v>0</v>
      </c>
      <c r="AI71" s="22">
        <f aca="true" t="shared" si="81" ref="AI71:AI87">IF(OR(AH71=0,AH$87=0),0,AH71/AH$87)*100</f>
        <v>0</v>
      </c>
      <c r="AJ71" s="23">
        <f>SUM('[12]fon'!J1307)</f>
        <v>0</v>
      </c>
      <c r="AK71" s="22">
        <f aca="true" t="shared" si="82" ref="AK71:AK87">IF(OR(AJ71=0,AH71=0),0,AJ71/AH71)*100</f>
        <v>0</v>
      </c>
      <c r="AL71" s="23">
        <f t="shared" si="60"/>
        <v>0</v>
      </c>
      <c r="AM71" s="22">
        <f aca="true" t="shared" si="83" ref="AM71:AM87">IF(OR(AL71=0,AH71=0),0,AL71/AH71)*100</f>
        <v>0</v>
      </c>
      <c r="AN71" s="23">
        <f>SUM('[12]fon'!N1307)</f>
        <v>0</v>
      </c>
      <c r="AO71" s="24">
        <f aca="true" t="shared" si="84" ref="AO71:AO87">IF(OR(AN71=0,AH71=0),0,AN71/AH71)*100</f>
        <v>0</v>
      </c>
      <c r="AP71" s="21">
        <f>SUM('[12]fon'!D325)</f>
        <v>3960000</v>
      </c>
      <c r="AQ71" s="23">
        <f t="shared" si="64"/>
        <v>5415261.229</v>
      </c>
      <c r="AR71" s="25">
        <f aca="true" t="shared" si="85" ref="AR71:AR87">IF(OR(AQ71=0,AQ$87=0),0,AQ71/AQ$87)*100</f>
        <v>0.04113089760491286</v>
      </c>
      <c r="AS71" s="21">
        <f>SUM('[5]mei'!$H$320)</f>
        <v>0</v>
      </c>
      <c r="AT71" s="23">
        <f t="shared" si="61"/>
        <v>5415261.229</v>
      </c>
      <c r="AU71" s="23">
        <f t="shared" si="62"/>
        <v>2437008.5280000004</v>
      </c>
      <c r="AV71" s="22">
        <f t="shared" si="30"/>
        <v>45.00260328992525</v>
      </c>
      <c r="AW71" s="23">
        <f t="shared" si="55"/>
        <v>2590531.3239999996</v>
      </c>
      <c r="AX71" s="22">
        <f t="shared" si="43"/>
        <v>47.83760587812632</v>
      </c>
      <c r="AY71" s="26">
        <f t="shared" si="44"/>
        <v>5027539.852</v>
      </c>
      <c r="AZ71" s="24">
        <f t="shared" si="63"/>
        <v>92.84020916805156</v>
      </c>
    </row>
    <row r="72" spans="1:52" ht="15">
      <c r="A72" s="63" t="s">
        <v>89</v>
      </c>
      <c r="B72" s="21">
        <f>SUM('[12]mei'!F327+'[12]meis'!F327)</f>
        <v>1415301.499</v>
      </c>
      <c r="C72" s="22">
        <f t="shared" si="65"/>
        <v>0.015740562304844916</v>
      </c>
      <c r="D72" s="23">
        <f>SUM('[12]mei'!J327+'[12]meis'!J327)</f>
        <v>19489.46</v>
      </c>
      <c r="E72" s="22">
        <f t="shared" si="66"/>
        <v>1.37705358284228</v>
      </c>
      <c r="F72" s="23">
        <f t="shared" si="56"/>
        <v>113936.64000000001</v>
      </c>
      <c r="G72" s="22">
        <f t="shared" si="67"/>
        <v>8.050344048989098</v>
      </c>
      <c r="H72" s="23">
        <f>SUM('[12]mei'!N327+'[12]meis'!N327)</f>
        <v>133426.1</v>
      </c>
      <c r="I72" s="24">
        <f t="shared" si="68"/>
        <v>9.42739763183138</v>
      </c>
      <c r="J72" s="21">
        <f>SUM('[12]mei'!F776+'[12]meis'!F776)</f>
        <v>0</v>
      </c>
      <c r="K72" s="22">
        <f t="shared" si="69"/>
        <v>0</v>
      </c>
      <c r="L72" s="23">
        <f>SUM('[12]mei'!J776+'[12]meis'!J776)</f>
        <v>0</v>
      </c>
      <c r="M72" s="22">
        <f t="shared" si="70"/>
        <v>0</v>
      </c>
      <c r="N72" s="23">
        <f t="shared" si="57"/>
        <v>0</v>
      </c>
      <c r="O72" s="22">
        <f t="shared" si="71"/>
        <v>0</v>
      </c>
      <c r="P72" s="23">
        <f>SUM('[12]mei'!N776+'[12]meis'!N776)</f>
        <v>0</v>
      </c>
      <c r="Q72" s="24">
        <f t="shared" si="72"/>
        <v>0</v>
      </c>
      <c r="R72" s="21">
        <f>SUM('[12]mei'!F905:F906)</f>
        <v>8127531.189</v>
      </c>
      <c r="S72" s="22">
        <f t="shared" si="73"/>
        <v>0.5656769932857344</v>
      </c>
      <c r="T72" s="23">
        <f>SUM('[12]mei'!J905:J906)</f>
        <v>1091781.909</v>
      </c>
      <c r="U72" s="22">
        <f t="shared" si="74"/>
        <v>13.433130966973641</v>
      </c>
      <c r="V72" s="23">
        <f t="shared" si="58"/>
        <v>7035749.28</v>
      </c>
      <c r="W72" s="22">
        <f t="shared" si="75"/>
        <v>86.56686903302636</v>
      </c>
      <c r="X72" s="23">
        <f>SUM('[12]mei'!N905:N906)</f>
        <v>8127531.189</v>
      </c>
      <c r="Y72" s="24">
        <f t="shared" si="76"/>
        <v>100</v>
      </c>
      <c r="Z72" s="21">
        <f>SUM('[12]mei'!F907+'[12]meis'!F907)</f>
        <v>0</v>
      </c>
      <c r="AA72" s="22">
        <f t="shared" si="77"/>
        <v>0</v>
      </c>
      <c r="AB72" s="23">
        <f>SUM('[12]mei'!J907+'[12]meis'!J907)</f>
        <v>0</v>
      </c>
      <c r="AC72" s="22">
        <f t="shared" si="78"/>
        <v>0</v>
      </c>
      <c r="AD72" s="23">
        <f t="shared" si="59"/>
        <v>0</v>
      </c>
      <c r="AE72" s="22">
        <f t="shared" si="79"/>
        <v>0</v>
      </c>
      <c r="AF72" s="23">
        <f>SUM('[12]mei'!N907+'[12]meis'!N907)</f>
        <v>0</v>
      </c>
      <c r="AG72" s="24">
        <f t="shared" si="80"/>
        <v>0</v>
      </c>
      <c r="AH72" s="21">
        <f>SUM('[12]mei'!F1307+'[12]meis'!F1307)</f>
        <v>0</v>
      </c>
      <c r="AI72" s="22">
        <f t="shared" si="81"/>
        <v>0</v>
      </c>
      <c r="AJ72" s="23">
        <f>SUM('[12]mei'!J1307+'[12]meis'!J1307)</f>
        <v>0</v>
      </c>
      <c r="AK72" s="22">
        <f t="shared" si="82"/>
        <v>0</v>
      </c>
      <c r="AL72" s="23">
        <f t="shared" si="60"/>
        <v>0</v>
      </c>
      <c r="AM72" s="22">
        <f t="shared" si="83"/>
        <v>0</v>
      </c>
      <c r="AN72" s="23">
        <f>SUM('[12]mei'!N1307+'[12]meis'!N1307)</f>
        <v>0</v>
      </c>
      <c r="AO72" s="24">
        <f t="shared" si="84"/>
        <v>0</v>
      </c>
      <c r="AP72" s="21">
        <f>SUM('[12]mei'!D325+'[12]meis'!D325)</f>
        <v>1667000</v>
      </c>
      <c r="AQ72" s="23">
        <f t="shared" si="64"/>
        <v>9542832.688000001</v>
      </c>
      <c r="AR72" s="25">
        <f t="shared" si="85"/>
        <v>0.07248131854636766</v>
      </c>
      <c r="AS72" s="21">
        <f>SUM('[5]tuj'!$H$320)</f>
        <v>0</v>
      </c>
      <c r="AT72" s="23">
        <f t="shared" si="61"/>
        <v>9542832.688000001</v>
      </c>
      <c r="AU72" s="23">
        <f t="shared" si="62"/>
        <v>1111271.369</v>
      </c>
      <c r="AV72" s="22">
        <f t="shared" si="30"/>
        <v>11.645089098097786</v>
      </c>
      <c r="AW72" s="23">
        <f t="shared" si="55"/>
        <v>7149685.92</v>
      </c>
      <c r="AX72" s="22">
        <f t="shared" si="43"/>
        <v>74.92205044096231</v>
      </c>
      <c r="AY72" s="26">
        <f t="shared" si="44"/>
        <v>8260957.289</v>
      </c>
      <c r="AZ72" s="24">
        <f t="shared" si="63"/>
        <v>86.5671395390601</v>
      </c>
    </row>
    <row r="73" spans="1:52" ht="15">
      <c r="A73" s="63" t="s">
        <v>90</v>
      </c>
      <c r="B73" s="21">
        <f>SUM('[12]tuj'!F327)</f>
        <v>1170000</v>
      </c>
      <c r="C73" s="22">
        <f t="shared" si="65"/>
        <v>0.013012391995402356</v>
      </c>
      <c r="D73" s="23">
        <f>SUM('[12]tuj'!J327)</f>
        <v>42185.836</v>
      </c>
      <c r="E73" s="22">
        <f t="shared" si="66"/>
        <v>3.605627008547009</v>
      </c>
      <c r="F73" s="23">
        <f t="shared" si="56"/>
        <v>799882.063</v>
      </c>
      <c r="G73" s="22">
        <f t="shared" si="67"/>
        <v>68.3659882905983</v>
      </c>
      <c r="H73" s="23">
        <f>SUM('[12]tuj'!N327)</f>
        <v>842067.899</v>
      </c>
      <c r="I73" s="24">
        <f t="shared" si="68"/>
        <v>71.9716152991453</v>
      </c>
      <c r="J73" s="21">
        <f>SUM('[12]tuj'!F776)</f>
        <v>0</v>
      </c>
      <c r="K73" s="22">
        <f t="shared" si="69"/>
        <v>0</v>
      </c>
      <c r="L73" s="23">
        <f>SUM('[12]tuj'!J776)</f>
        <v>0</v>
      </c>
      <c r="M73" s="22">
        <f t="shared" si="70"/>
        <v>0</v>
      </c>
      <c r="N73" s="23">
        <f t="shared" si="57"/>
        <v>0</v>
      </c>
      <c r="O73" s="22">
        <f t="shared" si="71"/>
        <v>0</v>
      </c>
      <c r="P73" s="23">
        <f>SUM('[12]tuj'!N776)</f>
        <v>0</v>
      </c>
      <c r="Q73" s="24">
        <f t="shared" si="72"/>
        <v>0</v>
      </c>
      <c r="R73" s="21">
        <f>SUM('[12]tuj'!F905:F906)</f>
        <v>0</v>
      </c>
      <c r="S73" s="22">
        <f t="shared" si="73"/>
        <v>0</v>
      </c>
      <c r="T73" s="23">
        <f>SUM('[12]tuj'!J905:J906)</f>
        <v>0</v>
      </c>
      <c r="U73" s="22">
        <f t="shared" si="74"/>
        <v>0</v>
      </c>
      <c r="V73" s="23">
        <f t="shared" si="58"/>
        <v>0</v>
      </c>
      <c r="W73" s="22">
        <f t="shared" si="75"/>
        <v>0</v>
      </c>
      <c r="X73" s="23">
        <f>SUM('[12]tuj'!N905:N906)</f>
        <v>0</v>
      </c>
      <c r="Y73" s="24">
        <f t="shared" si="76"/>
        <v>0</v>
      </c>
      <c r="Z73" s="21">
        <f>SUM('[12]tuj'!F907)</f>
        <v>0</v>
      </c>
      <c r="AA73" s="22">
        <f t="shared" si="77"/>
        <v>0</v>
      </c>
      <c r="AB73" s="23">
        <f>SUM('[12]tuj'!J907)</f>
        <v>0</v>
      </c>
      <c r="AC73" s="22">
        <f t="shared" si="78"/>
        <v>0</v>
      </c>
      <c r="AD73" s="23">
        <f t="shared" si="59"/>
        <v>0</v>
      </c>
      <c r="AE73" s="22">
        <f t="shared" si="79"/>
        <v>0</v>
      </c>
      <c r="AF73" s="23">
        <f>SUM('[12]tuj'!N907)</f>
        <v>0</v>
      </c>
      <c r="AG73" s="24">
        <f t="shared" si="80"/>
        <v>0</v>
      </c>
      <c r="AH73" s="21">
        <f>SUM('[12]tuj'!F1307)</f>
        <v>0</v>
      </c>
      <c r="AI73" s="22">
        <f t="shared" si="81"/>
        <v>0</v>
      </c>
      <c r="AJ73" s="23">
        <f>SUM('[12]tuj'!J1307)</f>
        <v>0</v>
      </c>
      <c r="AK73" s="22">
        <f t="shared" si="82"/>
        <v>0</v>
      </c>
      <c r="AL73" s="23">
        <f t="shared" si="60"/>
        <v>0</v>
      </c>
      <c r="AM73" s="22">
        <f t="shared" si="83"/>
        <v>0</v>
      </c>
      <c r="AN73" s="23">
        <f>SUM('[12]tuj'!N1307)</f>
        <v>0</v>
      </c>
      <c r="AO73" s="24">
        <f t="shared" si="84"/>
        <v>0</v>
      </c>
      <c r="AP73" s="21">
        <f>SUM('[12]tuj'!D325)</f>
        <v>100000</v>
      </c>
      <c r="AQ73" s="23">
        <f t="shared" si="64"/>
        <v>1170000</v>
      </c>
      <c r="AR73" s="25">
        <f t="shared" si="85"/>
        <v>0.008886579642739529</v>
      </c>
      <c r="AS73" s="21">
        <f>SUM('[5]cen'!$H$320)</f>
        <v>0</v>
      </c>
      <c r="AT73" s="23">
        <f t="shared" si="61"/>
        <v>1170000</v>
      </c>
      <c r="AU73" s="23">
        <f t="shared" si="62"/>
        <v>42185.836</v>
      </c>
      <c r="AV73" s="22">
        <f t="shared" si="30"/>
        <v>3.605627008547009</v>
      </c>
      <c r="AW73" s="23">
        <f t="shared" si="55"/>
        <v>799882.063</v>
      </c>
      <c r="AX73" s="22">
        <f t="shared" si="43"/>
        <v>68.3659882905983</v>
      </c>
      <c r="AY73" s="26">
        <f t="shared" si="44"/>
        <v>842067.899</v>
      </c>
      <c r="AZ73" s="24">
        <f t="shared" si="63"/>
        <v>71.9716152991453</v>
      </c>
    </row>
    <row r="74" spans="1:52" ht="15">
      <c r="A74" s="63" t="s">
        <v>91</v>
      </c>
      <c r="B74" s="21">
        <f>SUM('[12]cen'!F327)</f>
        <v>481155.415</v>
      </c>
      <c r="C74" s="22">
        <f t="shared" si="65"/>
        <v>0.00535126741084658</v>
      </c>
      <c r="D74" s="23">
        <f>SUM('[12]cen'!J327)</f>
        <v>0</v>
      </c>
      <c r="E74" s="22">
        <f t="shared" si="66"/>
        <v>0</v>
      </c>
      <c r="F74" s="23">
        <f t="shared" si="56"/>
        <v>0</v>
      </c>
      <c r="G74" s="22">
        <f t="shared" si="67"/>
        <v>0</v>
      </c>
      <c r="H74" s="23">
        <f>SUM('[12]cen'!N327)</f>
        <v>0</v>
      </c>
      <c r="I74" s="24">
        <f t="shared" si="68"/>
        <v>0</v>
      </c>
      <c r="J74" s="21">
        <f>SUM('[12]cen'!F776)</f>
        <v>0</v>
      </c>
      <c r="K74" s="22">
        <f t="shared" si="69"/>
        <v>0</v>
      </c>
      <c r="L74" s="23">
        <f>SUM('[12]cen'!J776)</f>
        <v>0</v>
      </c>
      <c r="M74" s="22">
        <f t="shared" si="70"/>
        <v>0</v>
      </c>
      <c r="N74" s="23">
        <f t="shared" si="57"/>
        <v>0</v>
      </c>
      <c r="O74" s="22">
        <f t="shared" si="71"/>
        <v>0</v>
      </c>
      <c r="P74" s="23">
        <f>SUM('[12]cen'!N776)</f>
        <v>0</v>
      </c>
      <c r="Q74" s="24">
        <f t="shared" si="72"/>
        <v>0</v>
      </c>
      <c r="R74" s="21">
        <f>SUM('[12]cen'!F905:F906)</f>
        <v>1647843.469</v>
      </c>
      <c r="S74" s="22">
        <f t="shared" si="73"/>
        <v>0.11469007220926389</v>
      </c>
      <c r="T74" s="23">
        <f>SUM('[12]cen'!J905:J906)</f>
        <v>1230415.341</v>
      </c>
      <c r="U74" s="22">
        <f t="shared" si="74"/>
        <v>74.66821722737306</v>
      </c>
      <c r="V74" s="23">
        <f t="shared" si="58"/>
        <v>416982.949</v>
      </c>
      <c r="W74" s="22">
        <f t="shared" si="75"/>
        <v>25.304766917761167</v>
      </c>
      <c r="X74" s="23">
        <f>SUM('[12]cen'!N905:N906)</f>
        <v>1647398.29</v>
      </c>
      <c r="Y74" s="24">
        <f t="shared" si="76"/>
        <v>99.97298414513423</v>
      </c>
      <c r="Z74" s="21">
        <f>SUM('[12]cen'!F907)</f>
        <v>0</v>
      </c>
      <c r="AA74" s="22">
        <f t="shared" si="77"/>
        <v>0</v>
      </c>
      <c r="AB74" s="23">
        <f>SUM('[12]cen'!J907)</f>
        <v>0</v>
      </c>
      <c r="AC74" s="22">
        <f t="shared" si="78"/>
        <v>0</v>
      </c>
      <c r="AD74" s="23">
        <f t="shared" si="59"/>
        <v>0</v>
      </c>
      <c r="AE74" s="22">
        <f t="shared" si="79"/>
        <v>0</v>
      </c>
      <c r="AF74" s="23">
        <f>SUM('[12]cen'!N907)</f>
        <v>0</v>
      </c>
      <c r="AG74" s="24">
        <f t="shared" si="80"/>
        <v>0</v>
      </c>
      <c r="AH74" s="21">
        <f>SUM('[12]cen'!F1307)</f>
        <v>0</v>
      </c>
      <c r="AI74" s="22">
        <f t="shared" si="81"/>
        <v>0</v>
      </c>
      <c r="AJ74" s="23">
        <f>SUM('[12]cen'!J1307)</f>
        <v>0</v>
      </c>
      <c r="AK74" s="22">
        <f t="shared" si="82"/>
        <v>0</v>
      </c>
      <c r="AL74" s="23">
        <f t="shared" si="60"/>
        <v>0</v>
      </c>
      <c r="AM74" s="22">
        <f t="shared" si="83"/>
        <v>0</v>
      </c>
      <c r="AN74" s="23">
        <f>SUM('[12]cen'!N1307)</f>
        <v>0</v>
      </c>
      <c r="AO74" s="24">
        <f t="shared" si="84"/>
        <v>0</v>
      </c>
      <c r="AP74" s="21">
        <f>SUM('[12]cen'!D325)</f>
        <v>350000</v>
      </c>
      <c r="AQ74" s="23">
        <f t="shared" si="64"/>
        <v>2128998.884</v>
      </c>
      <c r="AR74" s="25">
        <f t="shared" si="85"/>
        <v>0.016170528326469726</v>
      </c>
      <c r="AS74" s="21">
        <f>SUM('[5]bla'!$H$320)</f>
        <v>0</v>
      </c>
      <c r="AT74" s="23">
        <f t="shared" si="61"/>
        <v>2128998.884</v>
      </c>
      <c r="AU74" s="23">
        <f t="shared" si="62"/>
        <v>1230415.341</v>
      </c>
      <c r="AV74" s="22">
        <f aca="true" t="shared" si="86" ref="AV74:AV87">IF(OR(AU74=0,AQ74=0),0,AU74/AQ74)*100</f>
        <v>57.79314166141197</v>
      </c>
      <c r="AW74" s="23">
        <f t="shared" si="55"/>
        <v>416982.949</v>
      </c>
      <c r="AX74" s="22">
        <f t="shared" si="43"/>
        <v>19.58586977822014</v>
      </c>
      <c r="AY74" s="26">
        <f t="shared" si="44"/>
        <v>1647398.29</v>
      </c>
      <c r="AZ74" s="24">
        <f t="shared" si="63"/>
        <v>77.37901143963211</v>
      </c>
    </row>
    <row r="75" spans="1:52" ht="15">
      <c r="A75" s="63" t="s">
        <v>92</v>
      </c>
      <c r="B75" s="21">
        <f>SUM('[12]bla'!F327)</f>
        <v>870000</v>
      </c>
      <c r="C75" s="22">
        <f t="shared" si="65"/>
        <v>0.009675881227350469</v>
      </c>
      <c r="D75" s="23">
        <f>SUM('[12]bla'!J327)</f>
        <v>2416</v>
      </c>
      <c r="E75" s="22">
        <f t="shared" si="66"/>
        <v>0.27770114942528734</v>
      </c>
      <c r="F75" s="23">
        <f t="shared" si="56"/>
        <v>0</v>
      </c>
      <c r="G75" s="22">
        <f t="shared" si="67"/>
        <v>0</v>
      </c>
      <c r="H75" s="23">
        <f>SUM('[12]bla'!N327)</f>
        <v>2416</v>
      </c>
      <c r="I75" s="24">
        <f t="shared" si="68"/>
        <v>0.27770114942528734</v>
      </c>
      <c r="J75" s="21">
        <f>SUM('[12]bla'!F776)</f>
        <v>0</v>
      </c>
      <c r="K75" s="22">
        <f t="shared" si="69"/>
        <v>0</v>
      </c>
      <c r="L75" s="23">
        <f>SUM('[12]bla'!J776)</f>
        <v>0</v>
      </c>
      <c r="M75" s="22">
        <f t="shared" si="70"/>
        <v>0</v>
      </c>
      <c r="N75" s="23">
        <f t="shared" si="57"/>
        <v>0</v>
      </c>
      <c r="O75" s="22">
        <f t="shared" si="71"/>
        <v>0</v>
      </c>
      <c r="P75" s="23">
        <f>SUM('[12]bla'!N776)</f>
        <v>0</v>
      </c>
      <c r="Q75" s="24">
        <f t="shared" si="72"/>
        <v>0</v>
      </c>
      <c r="R75" s="21">
        <f>SUM('[12]bla'!F905:F906)</f>
        <v>744731.816</v>
      </c>
      <c r="S75" s="22">
        <f t="shared" si="73"/>
        <v>0.05183340976276686</v>
      </c>
      <c r="T75" s="23">
        <f>SUM('[12]bla'!J905:J906)</f>
        <v>625327.224</v>
      </c>
      <c r="U75" s="22">
        <f t="shared" si="74"/>
        <v>83.96676636680715</v>
      </c>
      <c r="V75" s="23">
        <f t="shared" si="58"/>
        <v>119404.59199999995</v>
      </c>
      <c r="W75" s="22">
        <f t="shared" si="75"/>
        <v>16.033233633192857</v>
      </c>
      <c r="X75" s="23">
        <f>SUM('[12]bla'!N905:N906)</f>
        <v>744731.816</v>
      </c>
      <c r="Y75" s="24">
        <f t="shared" si="76"/>
        <v>100</v>
      </c>
      <c r="Z75" s="21">
        <f>SUM('[12]bla'!F907)</f>
        <v>0</v>
      </c>
      <c r="AA75" s="22">
        <f t="shared" si="77"/>
        <v>0</v>
      </c>
      <c r="AB75" s="23">
        <f>SUM('[12]bla'!J907)</f>
        <v>0</v>
      </c>
      <c r="AC75" s="22">
        <f t="shared" si="78"/>
        <v>0</v>
      </c>
      <c r="AD75" s="23">
        <f t="shared" si="59"/>
        <v>0</v>
      </c>
      <c r="AE75" s="22">
        <f t="shared" si="79"/>
        <v>0</v>
      </c>
      <c r="AF75" s="23">
        <f>SUM('[12]bla'!N907)</f>
        <v>0</v>
      </c>
      <c r="AG75" s="24">
        <f t="shared" si="80"/>
        <v>0</v>
      </c>
      <c r="AH75" s="21">
        <f>SUM('[12]bla'!F1307)</f>
        <v>0</v>
      </c>
      <c r="AI75" s="22">
        <f t="shared" si="81"/>
        <v>0</v>
      </c>
      <c r="AJ75" s="23">
        <f>SUM('[12]bla'!J1307)</f>
        <v>0</v>
      </c>
      <c r="AK75" s="22">
        <f t="shared" si="82"/>
        <v>0</v>
      </c>
      <c r="AL75" s="23">
        <f t="shared" si="60"/>
        <v>0</v>
      </c>
      <c r="AM75" s="22">
        <f t="shared" si="83"/>
        <v>0</v>
      </c>
      <c r="AN75" s="23">
        <f>SUM('[12]bla'!N1307)</f>
        <v>0</v>
      </c>
      <c r="AO75" s="24">
        <f t="shared" si="84"/>
        <v>0</v>
      </c>
      <c r="AP75" s="21">
        <f>SUM('[12]bla'!D325)</f>
        <v>1460000</v>
      </c>
      <c r="AQ75" s="23">
        <f t="shared" si="64"/>
        <v>1614731.816</v>
      </c>
      <c r="AR75" s="25">
        <f t="shared" si="85"/>
        <v>0.012264481097905497</v>
      </c>
      <c r="AS75" s="21">
        <f>SUM('[5]cha'!$H$320)</f>
        <v>0</v>
      </c>
      <c r="AT75" s="23">
        <f t="shared" si="61"/>
        <v>1614731.816</v>
      </c>
      <c r="AU75" s="23">
        <f t="shared" si="62"/>
        <v>627743.224</v>
      </c>
      <c r="AV75" s="22">
        <f t="shared" si="86"/>
        <v>38.87600515329166</v>
      </c>
      <c r="AW75" s="23">
        <f t="shared" si="55"/>
        <v>119404.59199999995</v>
      </c>
      <c r="AX75" s="22">
        <f t="shared" si="43"/>
        <v>7.394701139647325</v>
      </c>
      <c r="AY75" s="26">
        <f t="shared" si="44"/>
        <v>747147.816</v>
      </c>
      <c r="AZ75" s="24">
        <f t="shared" si="63"/>
        <v>46.27070629293898</v>
      </c>
    </row>
    <row r="76" spans="1:52" ht="15">
      <c r="A76" s="63" t="s">
        <v>93</v>
      </c>
      <c r="B76" s="21">
        <f>SUM('[12]cha'!F327)</f>
        <v>3275090.851</v>
      </c>
      <c r="C76" s="22">
        <f t="shared" si="65"/>
        <v>0.03642458630236571</v>
      </c>
      <c r="D76" s="23">
        <f>SUM('[12]cha'!J327)</f>
        <v>158909.772</v>
      </c>
      <c r="E76" s="22">
        <f t="shared" si="66"/>
        <v>4.852072178439853</v>
      </c>
      <c r="F76" s="23">
        <f t="shared" si="56"/>
        <v>15499.974000000017</v>
      </c>
      <c r="G76" s="22">
        <f t="shared" si="67"/>
        <v>0.4732685200249432</v>
      </c>
      <c r="H76" s="23">
        <f>SUM('[12]cha'!N327)</f>
        <v>174409.746</v>
      </c>
      <c r="I76" s="24">
        <f t="shared" si="68"/>
        <v>5.325340698464796</v>
      </c>
      <c r="J76" s="21">
        <f>SUM('[12]cha'!F776)</f>
        <v>0</v>
      </c>
      <c r="K76" s="22">
        <f t="shared" si="69"/>
        <v>0</v>
      </c>
      <c r="L76" s="23">
        <f>SUM('[12]cha'!J776)</f>
        <v>0</v>
      </c>
      <c r="M76" s="22">
        <f t="shared" si="70"/>
        <v>0</v>
      </c>
      <c r="N76" s="23">
        <f t="shared" si="57"/>
        <v>0</v>
      </c>
      <c r="O76" s="22">
        <f t="shared" si="71"/>
        <v>0</v>
      </c>
      <c r="P76" s="23">
        <f>SUM('[12]cha'!N776)</f>
        <v>0</v>
      </c>
      <c r="Q76" s="24">
        <f t="shared" si="72"/>
        <v>0</v>
      </c>
      <c r="R76" s="21">
        <f>SUM('[12]cha'!F905:F906)</f>
        <v>126945.705</v>
      </c>
      <c r="S76" s="22">
        <f t="shared" si="73"/>
        <v>0.008835433915298608</v>
      </c>
      <c r="T76" s="23">
        <f>SUM('[12]cha'!J905:J906)</f>
        <v>80593.934</v>
      </c>
      <c r="U76" s="22">
        <f t="shared" si="74"/>
        <v>63.48693246455246</v>
      </c>
      <c r="V76" s="23">
        <f t="shared" si="58"/>
        <v>46351.77100000001</v>
      </c>
      <c r="W76" s="22">
        <f t="shared" si="75"/>
        <v>36.51306753544754</v>
      </c>
      <c r="X76" s="23">
        <f>SUM('[12]cha'!N905:N906)</f>
        <v>126945.705</v>
      </c>
      <c r="Y76" s="24">
        <f t="shared" si="76"/>
        <v>100</v>
      </c>
      <c r="Z76" s="21">
        <f>SUM('[12]cha'!F907)</f>
        <v>0</v>
      </c>
      <c r="AA76" s="22">
        <f t="shared" si="77"/>
        <v>0</v>
      </c>
      <c r="AB76" s="23">
        <f>SUM('[12]cha'!J907)</f>
        <v>0</v>
      </c>
      <c r="AC76" s="22">
        <f t="shared" si="78"/>
        <v>0</v>
      </c>
      <c r="AD76" s="23">
        <f t="shared" si="59"/>
        <v>0</v>
      </c>
      <c r="AE76" s="22">
        <f t="shared" si="79"/>
        <v>0</v>
      </c>
      <c r="AF76" s="23">
        <f>SUM('[12]cha'!N907)</f>
        <v>0</v>
      </c>
      <c r="AG76" s="24">
        <f t="shared" si="80"/>
        <v>0</v>
      </c>
      <c r="AH76" s="21">
        <f>SUM('[12]cha'!F1307)</f>
        <v>0</v>
      </c>
      <c r="AI76" s="22">
        <f t="shared" si="81"/>
        <v>0</v>
      </c>
      <c r="AJ76" s="23">
        <f>SUM('[12]cha'!J1307)</f>
        <v>0</v>
      </c>
      <c r="AK76" s="22">
        <f t="shared" si="82"/>
        <v>0</v>
      </c>
      <c r="AL76" s="23">
        <f t="shared" si="60"/>
        <v>0</v>
      </c>
      <c r="AM76" s="22">
        <f t="shared" si="83"/>
        <v>0</v>
      </c>
      <c r="AN76" s="23">
        <f>SUM('[12]cha'!N1307)</f>
        <v>0</v>
      </c>
      <c r="AO76" s="24">
        <f t="shared" si="84"/>
        <v>0</v>
      </c>
      <c r="AP76" s="21">
        <f>SUM('[12]cha'!D325)</f>
        <v>386000</v>
      </c>
      <c r="AQ76" s="23">
        <f t="shared" si="64"/>
        <v>3402036.556</v>
      </c>
      <c r="AR76" s="25">
        <f t="shared" si="85"/>
        <v>0.025839716925132736</v>
      </c>
      <c r="AS76" s="21">
        <f>SUM('[5]sub'!$H$320)</f>
        <v>0</v>
      </c>
      <c r="AT76" s="23">
        <f t="shared" si="61"/>
        <v>3402036.556</v>
      </c>
      <c r="AU76" s="23">
        <f t="shared" si="62"/>
        <v>239503.706</v>
      </c>
      <c r="AV76" s="22">
        <f t="shared" si="86"/>
        <v>7.040009772311219</v>
      </c>
      <c r="AW76" s="23">
        <f t="shared" si="55"/>
        <v>61851.745000000024</v>
      </c>
      <c r="AX76" s="22">
        <f t="shared" si="43"/>
        <v>1.8180799642177632</v>
      </c>
      <c r="AY76" s="26">
        <f t="shared" si="44"/>
        <v>301355.451</v>
      </c>
      <c r="AZ76" s="24">
        <f t="shared" si="63"/>
        <v>8.85808973652898</v>
      </c>
    </row>
    <row r="77" spans="1:52" ht="15">
      <c r="A77" s="63" t="s">
        <v>94</v>
      </c>
      <c r="B77" s="21">
        <f>SUM('[12]sub'!F327)</f>
        <v>0</v>
      </c>
      <c r="C77" s="22">
        <f t="shared" si="65"/>
        <v>0</v>
      </c>
      <c r="D77" s="23">
        <f>SUM('[12]sub'!J327)</f>
        <v>0</v>
      </c>
      <c r="E77" s="22">
        <f t="shared" si="66"/>
        <v>0</v>
      </c>
      <c r="F77" s="23">
        <f t="shared" si="56"/>
        <v>0</v>
      </c>
      <c r="G77" s="22">
        <f t="shared" si="67"/>
        <v>0</v>
      </c>
      <c r="H77" s="23">
        <f>SUM('[12]sub'!N327)</f>
        <v>0</v>
      </c>
      <c r="I77" s="24">
        <f t="shared" si="68"/>
        <v>0</v>
      </c>
      <c r="J77" s="21">
        <f>SUM('[12]sub'!F776)</f>
        <v>0</v>
      </c>
      <c r="K77" s="22">
        <f t="shared" si="69"/>
        <v>0</v>
      </c>
      <c r="L77" s="23">
        <f>SUM('[12]sub'!J776)</f>
        <v>0</v>
      </c>
      <c r="M77" s="22">
        <f t="shared" si="70"/>
        <v>0</v>
      </c>
      <c r="N77" s="23">
        <f t="shared" si="57"/>
        <v>0</v>
      </c>
      <c r="O77" s="22">
        <f t="shared" si="71"/>
        <v>0</v>
      </c>
      <c r="P77" s="23">
        <f>SUM('[12]sub'!N776)</f>
        <v>0</v>
      </c>
      <c r="Q77" s="24">
        <f t="shared" si="72"/>
        <v>0</v>
      </c>
      <c r="R77" s="21">
        <f>SUM('[12]sub'!F905:F906)</f>
        <v>61473.415</v>
      </c>
      <c r="S77" s="22">
        <f t="shared" si="73"/>
        <v>0.004278555905300035</v>
      </c>
      <c r="T77" s="23">
        <f>SUM('[12]sub'!J905:J906)</f>
        <v>0</v>
      </c>
      <c r="U77" s="22">
        <f t="shared" si="74"/>
        <v>0</v>
      </c>
      <c r="V77" s="23">
        <f t="shared" si="58"/>
        <v>57886.312</v>
      </c>
      <c r="W77" s="22">
        <f t="shared" si="75"/>
        <v>94.16478977131821</v>
      </c>
      <c r="X77" s="23">
        <f>SUM('[12]sub'!N905:N906)</f>
        <v>57886.312</v>
      </c>
      <c r="Y77" s="24">
        <f t="shared" si="76"/>
        <v>94.16478977131821</v>
      </c>
      <c r="Z77" s="21">
        <f>SUM('[12]sub'!F907)</f>
        <v>0</v>
      </c>
      <c r="AA77" s="22">
        <f t="shared" si="77"/>
        <v>0</v>
      </c>
      <c r="AB77" s="23">
        <f>SUM('[12]sub'!J907)</f>
        <v>0</v>
      </c>
      <c r="AC77" s="22">
        <f t="shared" si="78"/>
        <v>0</v>
      </c>
      <c r="AD77" s="23">
        <f t="shared" si="59"/>
        <v>0</v>
      </c>
      <c r="AE77" s="22">
        <f t="shared" si="79"/>
        <v>0</v>
      </c>
      <c r="AF77" s="23">
        <f>SUM('[12]sub'!N907)</f>
        <v>0</v>
      </c>
      <c r="AG77" s="24">
        <f t="shared" si="80"/>
        <v>0</v>
      </c>
      <c r="AH77" s="21">
        <f>SUM('[12]sub'!F1307)</f>
        <v>0</v>
      </c>
      <c r="AI77" s="22">
        <f t="shared" si="81"/>
        <v>0</v>
      </c>
      <c r="AJ77" s="23">
        <f>SUM('[12]sub'!J1307)</f>
        <v>0</v>
      </c>
      <c r="AK77" s="22">
        <f t="shared" si="82"/>
        <v>0</v>
      </c>
      <c r="AL77" s="23">
        <f t="shared" si="60"/>
        <v>0</v>
      </c>
      <c r="AM77" s="22">
        <f t="shared" si="83"/>
        <v>0</v>
      </c>
      <c r="AN77" s="23">
        <f>SUM('[12]sub'!N1307)</f>
        <v>0</v>
      </c>
      <c r="AO77" s="24">
        <f t="shared" si="84"/>
        <v>0</v>
      </c>
      <c r="AP77" s="21">
        <f>SUM('[12]sub'!D325)</f>
        <v>0</v>
      </c>
      <c r="AQ77" s="23">
        <f t="shared" si="64"/>
        <v>61473.415</v>
      </c>
      <c r="AR77" s="25">
        <f t="shared" si="85"/>
        <v>0.00046691316094758876</v>
      </c>
      <c r="AS77" s="21">
        <f>SUM('[5]usa'!$H$320)</f>
        <v>0</v>
      </c>
      <c r="AT77" s="23">
        <f t="shared" si="61"/>
        <v>61473.415</v>
      </c>
      <c r="AU77" s="23">
        <f t="shared" si="62"/>
        <v>0</v>
      </c>
      <c r="AV77" s="22">
        <f t="shared" si="86"/>
        <v>0</v>
      </c>
      <c r="AW77" s="23">
        <f t="shared" si="55"/>
        <v>57886.312</v>
      </c>
      <c r="AX77" s="22">
        <f t="shared" si="43"/>
        <v>94.16478977131821</v>
      </c>
      <c r="AY77" s="26">
        <f t="shared" si="44"/>
        <v>57886.312</v>
      </c>
      <c r="AZ77" s="24">
        <f t="shared" si="63"/>
        <v>94.16478977131821</v>
      </c>
    </row>
    <row r="78" spans="1:52" ht="15">
      <c r="A78" s="63" t="s">
        <v>95</v>
      </c>
      <c r="B78" s="21">
        <f>SUM('[12]usq'!F327)</f>
        <v>1850000</v>
      </c>
      <c r="C78" s="22">
        <f t="shared" si="65"/>
        <v>0.020575149736319964</v>
      </c>
      <c r="D78" s="23">
        <f>SUM('[12]usq'!J327)</f>
        <v>160000</v>
      </c>
      <c r="E78" s="22">
        <f t="shared" si="66"/>
        <v>8.64864864864865</v>
      </c>
      <c r="F78" s="23">
        <f t="shared" si="56"/>
        <v>240000</v>
      </c>
      <c r="G78" s="22">
        <f t="shared" si="67"/>
        <v>12.972972972972974</v>
      </c>
      <c r="H78" s="23">
        <f>SUM('[12]usq'!N327)</f>
        <v>400000</v>
      </c>
      <c r="I78" s="24">
        <f t="shared" si="68"/>
        <v>21.62162162162162</v>
      </c>
      <c r="J78" s="21">
        <f>SUM('[12]usq'!F776)</f>
        <v>0</v>
      </c>
      <c r="K78" s="22">
        <f t="shared" si="69"/>
        <v>0</v>
      </c>
      <c r="L78" s="23">
        <f>SUM('[12]usq'!J776)</f>
        <v>0</v>
      </c>
      <c r="M78" s="22">
        <f t="shared" si="70"/>
        <v>0</v>
      </c>
      <c r="N78" s="23">
        <f t="shared" si="57"/>
        <v>0</v>
      </c>
      <c r="O78" s="22">
        <f t="shared" si="71"/>
        <v>0</v>
      </c>
      <c r="P78" s="23">
        <f>SUM('[12]usq'!N776)</f>
        <v>0</v>
      </c>
      <c r="Q78" s="24">
        <f t="shared" si="72"/>
        <v>0</v>
      </c>
      <c r="R78" s="21">
        <f>SUM('[12]usq'!F905:F906)</f>
        <v>92245.62700000001</v>
      </c>
      <c r="S78" s="22">
        <f t="shared" si="73"/>
        <v>0.006420304974743219</v>
      </c>
      <c r="T78" s="23">
        <f>SUM('[12]usq'!J905:J906)</f>
        <v>47879.918</v>
      </c>
      <c r="U78" s="22">
        <f t="shared" si="74"/>
        <v>51.90481062045358</v>
      </c>
      <c r="V78" s="23">
        <f t="shared" si="58"/>
        <v>360.08200000000215</v>
      </c>
      <c r="W78" s="22">
        <f t="shared" si="75"/>
        <v>0.39035129546032804</v>
      </c>
      <c r="X78" s="23">
        <f>SUM('[12]usq'!N905:N906)</f>
        <v>48240</v>
      </c>
      <c r="Y78" s="24">
        <f t="shared" si="76"/>
        <v>52.2951619159139</v>
      </c>
      <c r="Z78" s="21">
        <f>SUM('[12]usq'!F907)</f>
        <v>0</v>
      </c>
      <c r="AA78" s="22">
        <f t="shared" si="77"/>
        <v>0</v>
      </c>
      <c r="AB78" s="23">
        <f>SUM('[12]usq'!J907)</f>
        <v>0</v>
      </c>
      <c r="AC78" s="22">
        <f t="shared" si="78"/>
        <v>0</v>
      </c>
      <c r="AD78" s="23">
        <f t="shared" si="59"/>
        <v>0</v>
      </c>
      <c r="AE78" s="22">
        <f t="shared" si="79"/>
        <v>0</v>
      </c>
      <c r="AF78" s="23">
        <f>SUM('[12]usq'!N907)</f>
        <v>0</v>
      </c>
      <c r="AG78" s="24">
        <f t="shared" si="80"/>
        <v>0</v>
      </c>
      <c r="AH78" s="21">
        <f>SUM('[12]usq'!F1307)</f>
        <v>0</v>
      </c>
      <c r="AI78" s="22">
        <f t="shared" si="81"/>
        <v>0</v>
      </c>
      <c r="AJ78" s="23">
        <f>SUM('[12]usq'!J1307)</f>
        <v>0</v>
      </c>
      <c r="AK78" s="22">
        <f t="shared" si="82"/>
        <v>0</v>
      </c>
      <c r="AL78" s="23">
        <f t="shared" si="60"/>
        <v>0</v>
      </c>
      <c r="AM78" s="22">
        <f t="shared" si="83"/>
        <v>0</v>
      </c>
      <c r="AN78" s="23">
        <f>SUM('[12]usq'!N1307)</f>
        <v>0</v>
      </c>
      <c r="AO78" s="24">
        <f t="shared" si="84"/>
        <v>0</v>
      </c>
      <c r="AP78" s="21">
        <f>SUM('[12]usq'!D325)</f>
        <v>300000</v>
      </c>
      <c r="AQ78" s="23">
        <f t="shared" si="64"/>
        <v>1942245.627</v>
      </c>
      <c r="AR78" s="25">
        <f t="shared" si="85"/>
        <v>0.014752068760767584</v>
      </c>
      <c r="AS78" s="21">
        <f>SUM('[5]usm'!$H$320)</f>
        <v>0</v>
      </c>
      <c r="AT78" s="23">
        <f t="shared" si="61"/>
        <v>1942245.627</v>
      </c>
      <c r="AU78" s="23">
        <f t="shared" si="62"/>
        <v>207879.918</v>
      </c>
      <c r="AV78" s="22">
        <f t="shared" si="86"/>
        <v>10.703070461849467</v>
      </c>
      <c r="AW78" s="23">
        <f t="shared" si="55"/>
        <v>240360.082</v>
      </c>
      <c r="AX78" s="22">
        <f t="shared" si="43"/>
        <v>12.375369966529984</v>
      </c>
      <c r="AY78" s="26">
        <f t="shared" si="44"/>
        <v>448240</v>
      </c>
      <c r="AZ78" s="24">
        <f t="shared" si="63"/>
        <v>23.07844042837945</v>
      </c>
    </row>
    <row r="79" spans="1:52" ht="15">
      <c r="A79" s="63" t="s">
        <v>96</v>
      </c>
      <c r="B79" s="21">
        <f>SUM('[12]usm'!F327)</f>
        <v>25675966.5</v>
      </c>
      <c r="C79" s="22">
        <f t="shared" si="65"/>
        <v>0.285560462357965</v>
      </c>
      <c r="D79" s="23">
        <f>SUM('[12]usm'!J327)</f>
        <v>168713.023</v>
      </c>
      <c r="E79" s="22">
        <f t="shared" si="66"/>
        <v>0.6570853837186615</v>
      </c>
      <c r="F79" s="23">
        <f t="shared" si="56"/>
        <v>41997</v>
      </c>
      <c r="G79" s="22">
        <f t="shared" si="67"/>
        <v>0.16356541047831638</v>
      </c>
      <c r="H79" s="23">
        <f>SUM('[12]usm'!N327)</f>
        <v>210710.023</v>
      </c>
      <c r="I79" s="24">
        <f t="shared" si="68"/>
        <v>0.8206507941969778</v>
      </c>
      <c r="J79" s="21">
        <f>SUM('[12]usm'!F776)</f>
        <v>0</v>
      </c>
      <c r="K79" s="22">
        <f t="shared" si="69"/>
        <v>0</v>
      </c>
      <c r="L79" s="23">
        <f>SUM('[12]usm'!J776)</f>
        <v>0</v>
      </c>
      <c r="M79" s="22">
        <f t="shared" si="70"/>
        <v>0</v>
      </c>
      <c r="N79" s="23">
        <f t="shared" si="57"/>
        <v>0</v>
      </c>
      <c r="O79" s="22">
        <f t="shared" si="71"/>
        <v>0</v>
      </c>
      <c r="P79" s="23">
        <f>SUM('[12]usm'!N776)</f>
        <v>0</v>
      </c>
      <c r="Q79" s="24">
        <f t="shared" si="72"/>
        <v>0</v>
      </c>
      <c r="R79" s="21">
        <f>SUM('[12]usm'!F905:F906)</f>
        <v>64771.073000000004</v>
      </c>
      <c r="S79" s="22">
        <f t="shared" si="73"/>
        <v>0.0045080732358332406</v>
      </c>
      <c r="T79" s="23">
        <f>SUM('[12]usm'!J905:J906)</f>
        <v>63102.281</v>
      </c>
      <c r="U79" s="22">
        <f t="shared" si="74"/>
        <v>97.42355356688317</v>
      </c>
      <c r="V79" s="23">
        <f t="shared" si="58"/>
        <v>0</v>
      </c>
      <c r="W79" s="22">
        <f t="shared" si="75"/>
        <v>0</v>
      </c>
      <c r="X79" s="23">
        <f>SUM('[12]usm'!N905:N906)</f>
        <v>63102.281</v>
      </c>
      <c r="Y79" s="24">
        <f t="shared" si="76"/>
        <v>97.42355356688317</v>
      </c>
      <c r="Z79" s="21">
        <f>SUM('[12]usm'!F907)</f>
        <v>0</v>
      </c>
      <c r="AA79" s="22">
        <f t="shared" si="77"/>
        <v>0</v>
      </c>
      <c r="AB79" s="23">
        <f>SUM('[12]usm'!J907)</f>
        <v>0</v>
      </c>
      <c r="AC79" s="22">
        <f t="shared" si="78"/>
        <v>0</v>
      </c>
      <c r="AD79" s="23">
        <f t="shared" si="59"/>
        <v>0</v>
      </c>
      <c r="AE79" s="22">
        <f t="shared" si="79"/>
        <v>0</v>
      </c>
      <c r="AF79" s="23">
        <f>SUM('[12]usm'!N907)</f>
        <v>0</v>
      </c>
      <c r="AG79" s="24">
        <f t="shared" si="80"/>
        <v>0</v>
      </c>
      <c r="AH79" s="21">
        <f>SUM('[12]usm'!F1307)</f>
        <v>0</v>
      </c>
      <c r="AI79" s="22">
        <f t="shared" si="81"/>
        <v>0</v>
      </c>
      <c r="AJ79" s="23">
        <f>SUM('[12]usm'!J1307)</f>
        <v>0</v>
      </c>
      <c r="AK79" s="22">
        <f t="shared" si="82"/>
        <v>0</v>
      </c>
      <c r="AL79" s="23">
        <f t="shared" si="60"/>
        <v>0</v>
      </c>
      <c r="AM79" s="22">
        <f t="shared" si="83"/>
        <v>0</v>
      </c>
      <c r="AN79" s="23">
        <f>SUM('[12]usm'!N1307)</f>
        <v>0</v>
      </c>
      <c r="AO79" s="24">
        <f t="shared" si="84"/>
        <v>0</v>
      </c>
      <c r="AP79" s="21">
        <f>SUM('[12]usm'!D325)</f>
        <v>25157000</v>
      </c>
      <c r="AQ79" s="23">
        <f t="shared" si="64"/>
        <v>25740737.573</v>
      </c>
      <c r="AR79" s="25">
        <f t="shared" si="85"/>
        <v>0.19551035427805324</v>
      </c>
      <c r="AS79" s="21">
        <f>SUM('[5]sur'!$H$320)</f>
        <v>0</v>
      </c>
      <c r="AT79" s="23">
        <f t="shared" si="61"/>
        <v>25740737.573</v>
      </c>
      <c r="AU79" s="23">
        <f t="shared" si="62"/>
        <v>231815.304</v>
      </c>
      <c r="AV79" s="22">
        <f t="shared" si="86"/>
        <v>0.9005775508280538</v>
      </c>
      <c r="AW79" s="23">
        <f t="shared" si="55"/>
        <v>41997</v>
      </c>
      <c r="AX79" s="22">
        <f t="shared" si="43"/>
        <v>0.1631538330278909</v>
      </c>
      <c r="AY79" s="26">
        <f t="shared" si="44"/>
        <v>273812.304</v>
      </c>
      <c r="AZ79" s="24">
        <f t="shared" si="63"/>
        <v>1.0637313838559446</v>
      </c>
    </row>
    <row r="80" spans="1:52" ht="15">
      <c r="A80" s="63" t="s">
        <v>97</v>
      </c>
      <c r="B80" s="21">
        <f>SUM('[12]sur'!F327)</f>
        <v>422202.588</v>
      </c>
      <c r="C80" s="22">
        <f t="shared" si="65"/>
        <v>0.004695611603871246</v>
      </c>
      <c r="D80" s="23">
        <f>SUM('[12]sur'!J327)</f>
        <v>0</v>
      </c>
      <c r="E80" s="22">
        <f t="shared" si="66"/>
        <v>0</v>
      </c>
      <c r="F80" s="23">
        <f t="shared" si="56"/>
        <v>0</v>
      </c>
      <c r="G80" s="22">
        <f t="shared" si="67"/>
        <v>0</v>
      </c>
      <c r="H80" s="23">
        <f>SUM('[12]sur'!N327)</f>
        <v>0</v>
      </c>
      <c r="I80" s="24">
        <f t="shared" si="68"/>
        <v>0</v>
      </c>
      <c r="J80" s="21">
        <f>SUM('[12]sur'!F776)</f>
        <v>0</v>
      </c>
      <c r="K80" s="22">
        <f t="shared" si="69"/>
        <v>0</v>
      </c>
      <c r="L80" s="23">
        <f>SUM('[12]sur'!J776)</f>
        <v>0</v>
      </c>
      <c r="M80" s="22">
        <f t="shared" si="70"/>
        <v>0</v>
      </c>
      <c r="N80" s="23">
        <f t="shared" si="57"/>
        <v>0</v>
      </c>
      <c r="O80" s="22">
        <f t="shared" si="71"/>
        <v>0</v>
      </c>
      <c r="P80" s="23">
        <f>SUM('[12]sur'!N776)</f>
        <v>0</v>
      </c>
      <c r="Q80" s="24">
        <f t="shared" si="72"/>
        <v>0</v>
      </c>
      <c r="R80" s="21">
        <f>SUM('[12]sur'!F905:F906)</f>
        <v>394506.76</v>
      </c>
      <c r="S80" s="22">
        <f t="shared" si="73"/>
        <v>0.027457710421306247</v>
      </c>
      <c r="T80" s="23">
        <f>SUM('[12]sur'!J905:J906)</f>
        <v>252244.498</v>
      </c>
      <c r="U80" s="22">
        <f t="shared" si="74"/>
        <v>63.93920803790536</v>
      </c>
      <c r="V80" s="23">
        <f t="shared" si="58"/>
        <v>0</v>
      </c>
      <c r="W80" s="22">
        <f t="shared" si="75"/>
        <v>0</v>
      </c>
      <c r="X80" s="23">
        <f>SUM('[12]sur'!N905:N906)</f>
        <v>252244.498</v>
      </c>
      <c r="Y80" s="24">
        <f t="shared" si="76"/>
        <v>63.93920803790536</v>
      </c>
      <c r="Z80" s="21">
        <f>SUM('[12]sur'!F907)</f>
        <v>0</v>
      </c>
      <c r="AA80" s="22">
        <f t="shared" si="77"/>
        <v>0</v>
      </c>
      <c r="AB80" s="23">
        <f>SUM('[12]sur'!J907)</f>
        <v>0</v>
      </c>
      <c r="AC80" s="22">
        <f t="shared" si="78"/>
        <v>0</v>
      </c>
      <c r="AD80" s="23">
        <f t="shared" si="59"/>
        <v>0</v>
      </c>
      <c r="AE80" s="22">
        <f t="shared" si="79"/>
        <v>0</v>
      </c>
      <c r="AF80" s="23">
        <f>SUM('[12]sur'!N907)</f>
        <v>0</v>
      </c>
      <c r="AG80" s="24">
        <f t="shared" si="80"/>
        <v>0</v>
      </c>
      <c r="AH80" s="21">
        <f>SUM('[12]sur'!F1307)</f>
        <v>0</v>
      </c>
      <c r="AI80" s="22">
        <f t="shared" si="81"/>
        <v>0</v>
      </c>
      <c r="AJ80" s="23">
        <f>SUM('[12]sur'!J1307)</f>
        <v>0</v>
      </c>
      <c r="AK80" s="22">
        <f t="shared" si="82"/>
        <v>0</v>
      </c>
      <c r="AL80" s="23">
        <f t="shared" si="60"/>
        <v>0</v>
      </c>
      <c r="AM80" s="22">
        <f t="shared" si="83"/>
        <v>0</v>
      </c>
      <c r="AN80" s="23">
        <f>SUM('[12]sur'!N1307)</f>
        <v>0</v>
      </c>
      <c r="AO80" s="24">
        <f t="shared" si="84"/>
        <v>0</v>
      </c>
      <c r="AP80" s="21">
        <f>SUM('[12]sur'!D325)</f>
        <v>0</v>
      </c>
      <c r="AQ80" s="23">
        <f t="shared" si="64"/>
        <v>816709.348</v>
      </c>
      <c r="AR80" s="25">
        <f t="shared" si="85"/>
        <v>0.006203207406813568</v>
      </c>
      <c r="AS80" s="21">
        <f>SUM('[5]naz'!$H$320)</f>
        <v>0</v>
      </c>
      <c r="AT80" s="23">
        <f t="shared" si="61"/>
        <v>816709.348</v>
      </c>
      <c r="AU80" s="23">
        <f t="shared" si="62"/>
        <v>252244.498</v>
      </c>
      <c r="AV80" s="22">
        <f t="shared" si="86"/>
        <v>30.88546722499373</v>
      </c>
      <c r="AW80" s="23">
        <f t="shared" si="55"/>
        <v>0</v>
      </c>
      <c r="AX80" s="22">
        <f t="shared" si="43"/>
        <v>0</v>
      </c>
      <c r="AY80" s="26">
        <f t="shared" si="44"/>
        <v>252244.498</v>
      </c>
      <c r="AZ80" s="24">
        <f t="shared" si="63"/>
        <v>30.88546722499373</v>
      </c>
    </row>
    <row r="81" spans="1:52" ht="15">
      <c r="A81" s="63" t="s">
        <v>98</v>
      </c>
      <c r="B81" s="21">
        <f>SUM('[12]naz'!F327)</f>
        <v>500000</v>
      </c>
      <c r="C81" s="22">
        <f t="shared" si="65"/>
        <v>0.005560851280086477</v>
      </c>
      <c r="D81" s="23">
        <f>SUM('[12]naz'!J327)</f>
        <v>0</v>
      </c>
      <c r="E81" s="22">
        <f t="shared" si="66"/>
        <v>0</v>
      </c>
      <c r="F81" s="23">
        <f t="shared" si="56"/>
        <v>0</v>
      </c>
      <c r="G81" s="22">
        <f t="shared" si="67"/>
        <v>0</v>
      </c>
      <c r="H81" s="23">
        <f>SUM('[12]naz'!N327)</f>
        <v>0</v>
      </c>
      <c r="I81" s="24">
        <f t="shared" si="68"/>
        <v>0</v>
      </c>
      <c r="J81" s="21">
        <f>SUM('[12]naz'!F776)</f>
        <v>0</v>
      </c>
      <c r="K81" s="22">
        <f t="shared" si="69"/>
        <v>0</v>
      </c>
      <c r="L81" s="23">
        <f>SUM('[12]naz'!J776)</f>
        <v>0</v>
      </c>
      <c r="M81" s="22">
        <f t="shared" si="70"/>
        <v>0</v>
      </c>
      <c r="N81" s="23">
        <f t="shared" si="57"/>
        <v>0</v>
      </c>
      <c r="O81" s="22">
        <f t="shared" si="71"/>
        <v>0</v>
      </c>
      <c r="P81" s="23">
        <f>SUM('[12]naz'!N776)</f>
        <v>0</v>
      </c>
      <c r="Q81" s="24">
        <f t="shared" si="72"/>
        <v>0</v>
      </c>
      <c r="R81" s="21">
        <f>SUM('[12]naz'!F905:F906)</f>
        <v>122316.079</v>
      </c>
      <c r="S81" s="22">
        <f t="shared" si="73"/>
        <v>0.008513211477166114</v>
      </c>
      <c r="T81" s="23">
        <f>SUM('[12]naz'!J905:J906)</f>
        <v>58550.423</v>
      </c>
      <c r="U81" s="22">
        <f t="shared" si="74"/>
        <v>47.8681326925138</v>
      </c>
      <c r="V81" s="23">
        <f t="shared" si="58"/>
        <v>45773.46199999999</v>
      </c>
      <c r="W81" s="22">
        <f t="shared" si="75"/>
        <v>37.42227708263931</v>
      </c>
      <c r="X81" s="23">
        <f>SUM('[12]naz'!N905:N906)</f>
        <v>104323.885</v>
      </c>
      <c r="Y81" s="24">
        <f t="shared" si="76"/>
        <v>85.29040977515311</v>
      </c>
      <c r="Z81" s="21">
        <f>SUM('[12]naz'!F907)</f>
        <v>0</v>
      </c>
      <c r="AA81" s="22">
        <f t="shared" si="77"/>
        <v>0</v>
      </c>
      <c r="AB81" s="23">
        <f>SUM('[12]naz'!J907)</f>
        <v>0</v>
      </c>
      <c r="AC81" s="22">
        <f t="shared" si="78"/>
        <v>0</v>
      </c>
      <c r="AD81" s="23">
        <f t="shared" si="59"/>
        <v>0</v>
      </c>
      <c r="AE81" s="22">
        <f t="shared" si="79"/>
        <v>0</v>
      </c>
      <c r="AF81" s="23">
        <f>SUM('[12]naz'!N907)</f>
        <v>0</v>
      </c>
      <c r="AG81" s="24">
        <f t="shared" si="80"/>
        <v>0</v>
      </c>
      <c r="AH81" s="21">
        <f>SUM('[12]naz'!F1307)</f>
        <v>0</v>
      </c>
      <c r="AI81" s="22">
        <f t="shared" si="81"/>
        <v>0</v>
      </c>
      <c r="AJ81" s="23">
        <f>SUM('[12]naz'!J1307)</f>
        <v>0</v>
      </c>
      <c r="AK81" s="22">
        <f t="shared" si="82"/>
        <v>0</v>
      </c>
      <c r="AL81" s="23">
        <f t="shared" si="60"/>
        <v>0</v>
      </c>
      <c r="AM81" s="22">
        <f t="shared" si="83"/>
        <v>0</v>
      </c>
      <c r="AN81" s="23">
        <f>SUM('[12]naz'!N1307)</f>
        <v>0</v>
      </c>
      <c r="AO81" s="24">
        <f t="shared" si="84"/>
        <v>0</v>
      </c>
      <c r="AP81" s="21">
        <f>SUM('[12]naz'!D325)</f>
        <v>156000</v>
      </c>
      <c r="AQ81" s="23">
        <f t="shared" si="64"/>
        <v>622316.079</v>
      </c>
      <c r="AR81" s="25">
        <f t="shared" si="85"/>
        <v>0.0047267191444366535</v>
      </c>
      <c r="AS81" s="21">
        <f>SUM('[5]pab'!$H$320)</f>
        <v>0</v>
      </c>
      <c r="AT81" s="23">
        <f t="shared" si="61"/>
        <v>622316.079</v>
      </c>
      <c r="AU81" s="23">
        <f t="shared" si="62"/>
        <v>58550.423</v>
      </c>
      <c r="AV81" s="22">
        <f t="shared" si="86"/>
        <v>9.408470225304914</v>
      </c>
      <c r="AW81" s="23">
        <f t="shared" si="55"/>
        <v>45773.46199999999</v>
      </c>
      <c r="AX81" s="22">
        <f t="shared" si="43"/>
        <v>7.355339761356221</v>
      </c>
      <c r="AY81" s="26">
        <f t="shared" si="44"/>
        <v>104323.885</v>
      </c>
      <c r="AZ81" s="24">
        <f t="shared" si="63"/>
        <v>16.763809986661133</v>
      </c>
    </row>
    <row r="82" spans="1:52" ht="15">
      <c r="A82" s="63" t="s">
        <v>99</v>
      </c>
      <c r="B82" s="21">
        <f>SUM('[12]pab'!F327)</f>
        <v>2742138.82</v>
      </c>
      <c r="C82" s="22">
        <f t="shared" si="65"/>
        <v>0.030497252334743638</v>
      </c>
      <c r="D82" s="23">
        <f>SUM('[12]pab'!J327)</f>
        <v>441765.187</v>
      </c>
      <c r="E82" s="22">
        <f t="shared" si="66"/>
        <v>16.11024153036862</v>
      </c>
      <c r="F82" s="23">
        <f t="shared" si="56"/>
        <v>12869.616000000038</v>
      </c>
      <c r="G82" s="22">
        <f t="shared" si="67"/>
        <v>0.46932766153684513</v>
      </c>
      <c r="H82" s="23">
        <f>SUM('[12]pab'!N327)</f>
        <v>454634.803</v>
      </c>
      <c r="I82" s="24">
        <f t="shared" si="68"/>
        <v>16.579569191905463</v>
      </c>
      <c r="J82" s="21">
        <f>SUM('[12]pab'!F776)</f>
        <v>0</v>
      </c>
      <c r="K82" s="22">
        <f t="shared" si="69"/>
        <v>0</v>
      </c>
      <c r="L82" s="23">
        <f>SUM('[12]pab'!J776)</f>
        <v>0</v>
      </c>
      <c r="M82" s="22">
        <f t="shared" si="70"/>
        <v>0</v>
      </c>
      <c r="N82" s="23">
        <f t="shared" si="57"/>
        <v>0</v>
      </c>
      <c r="O82" s="22">
        <f t="shared" si="71"/>
        <v>0</v>
      </c>
      <c r="P82" s="23">
        <f>SUM('[12]pab'!N776)</f>
        <v>0</v>
      </c>
      <c r="Q82" s="24">
        <f t="shared" si="72"/>
        <v>0</v>
      </c>
      <c r="R82" s="21">
        <f>SUM('[12]pab'!F905:F906)</f>
        <v>122331.293</v>
      </c>
      <c r="S82" s="22">
        <f t="shared" si="73"/>
        <v>0.008514270373105818</v>
      </c>
      <c r="T82" s="23">
        <f>SUM('[12]pab'!J905:J906)</f>
        <v>108678.429</v>
      </c>
      <c r="U82" s="22">
        <f t="shared" si="74"/>
        <v>88.83943456724519</v>
      </c>
      <c r="V82" s="23">
        <f t="shared" si="58"/>
        <v>13652.864000000001</v>
      </c>
      <c r="W82" s="22">
        <f t="shared" si="75"/>
        <v>11.160565432754806</v>
      </c>
      <c r="X82" s="23">
        <f>SUM('[12]pab'!N905:N906)</f>
        <v>122331.293</v>
      </c>
      <c r="Y82" s="24">
        <f t="shared" si="76"/>
        <v>100</v>
      </c>
      <c r="Z82" s="21">
        <f>SUM('[12]pab'!F907)</f>
        <v>0</v>
      </c>
      <c r="AA82" s="22">
        <f t="shared" si="77"/>
        <v>0</v>
      </c>
      <c r="AB82" s="23">
        <f>SUM('[12]pab'!J907)</f>
        <v>0</v>
      </c>
      <c r="AC82" s="22">
        <f t="shared" si="78"/>
        <v>0</v>
      </c>
      <c r="AD82" s="23">
        <f t="shared" si="59"/>
        <v>0</v>
      </c>
      <c r="AE82" s="22">
        <f t="shared" si="79"/>
        <v>0</v>
      </c>
      <c r="AF82" s="23">
        <f>SUM('[12]pab'!N907)</f>
        <v>0</v>
      </c>
      <c r="AG82" s="24">
        <f t="shared" si="80"/>
        <v>0</v>
      </c>
      <c r="AH82" s="21">
        <f>SUM('[12]pab'!F1307)</f>
        <v>0</v>
      </c>
      <c r="AI82" s="22">
        <f t="shared" si="81"/>
        <v>0</v>
      </c>
      <c r="AJ82" s="23">
        <f>SUM('[12]pab'!J1307)</f>
        <v>0</v>
      </c>
      <c r="AK82" s="22">
        <f t="shared" si="82"/>
        <v>0</v>
      </c>
      <c r="AL82" s="23">
        <f t="shared" si="60"/>
        <v>0</v>
      </c>
      <c r="AM82" s="22">
        <f t="shared" si="83"/>
        <v>0</v>
      </c>
      <c r="AN82" s="23">
        <f>SUM('[12]pab'!N1307)</f>
        <v>0</v>
      </c>
      <c r="AO82" s="24">
        <f t="shared" si="84"/>
        <v>0</v>
      </c>
      <c r="AP82" s="21">
        <f>SUM('[12]pab'!D325)</f>
        <v>561000</v>
      </c>
      <c r="AQ82" s="23">
        <f t="shared" si="64"/>
        <v>2864470.113</v>
      </c>
      <c r="AR82" s="25">
        <f t="shared" si="85"/>
        <v>0.02175670238753983</v>
      </c>
      <c r="AS82" s="21">
        <f>SUM('[5]cri'!$H$320)</f>
        <v>0</v>
      </c>
      <c r="AT82" s="23">
        <f t="shared" si="61"/>
        <v>2864470.113</v>
      </c>
      <c r="AU82" s="23">
        <f t="shared" si="62"/>
        <v>550443.6159999999</v>
      </c>
      <c r="AV82" s="22">
        <f t="shared" si="86"/>
        <v>19.216245737802883</v>
      </c>
      <c r="AW82" s="23">
        <f t="shared" si="55"/>
        <v>26522.48000000004</v>
      </c>
      <c r="AX82" s="22">
        <f t="shared" si="43"/>
        <v>0.9259122613858475</v>
      </c>
      <c r="AY82" s="26">
        <f t="shared" si="44"/>
        <v>576966.0959999999</v>
      </c>
      <c r="AZ82" s="24">
        <f t="shared" si="63"/>
        <v>20.14215799918873</v>
      </c>
    </row>
    <row r="83" spans="1:52" ht="15">
      <c r="A83" s="63" t="s">
        <v>100</v>
      </c>
      <c r="B83" s="21">
        <f>SUM('[12]cri'!F327)</f>
        <v>1068764.316</v>
      </c>
      <c r="C83" s="22">
        <f t="shared" si="65"/>
        <v>0.011886478829478696</v>
      </c>
      <c r="D83" s="23">
        <f>SUM('[12]cri'!J327)</f>
        <v>0</v>
      </c>
      <c r="E83" s="22">
        <f t="shared" si="66"/>
        <v>0</v>
      </c>
      <c r="F83" s="23">
        <f t="shared" si="56"/>
        <v>0</v>
      </c>
      <c r="G83" s="22">
        <f t="shared" si="67"/>
        <v>0</v>
      </c>
      <c r="H83" s="23">
        <f>SUM('[12]cri'!N327)</f>
        <v>0</v>
      </c>
      <c r="I83" s="24">
        <f t="shared" si="68"/>
        <v>0</v>
      </c>
      <c r="J83" s="21">
        <f>SUM('[12]cri'!F776)</f>
        <v>0</v>
      </c>
      <c r="K83" s="22">
        <f t="shared" si="69"/>
        <v>0</v>
      </c>
      <c r="L83" s="23">
        <f>SUM('[12]cri'!J776)</f>
        <v>0</v>
      </c>
      <c r="M83" s="22">
        <f t="shared" si="70"/>
        <v>0</v>
      </c>
      <c r="N83" s="23">
        <f t="shared" si="57"/>
        <v>0</v>
      </c>
      <c r="O83" s="22">
        <f t="shared" si="71"/>
        <v>0</v>
      </c>
      <c r="P83" s="23">
        <f>SUM('[12]cri'!N776)</f>
        <v>0</v>
      </c>
      <c r="Q83" s="24">
        <f t="shared" si="72"/>
        <v>0</v>
      </c>
      <c r="R83" s="21">
        <f>SUM('[12]cri'!F905:F906)</f>
        <v>315480.121</v>
      </c>
      <c r="S83" s="22">
        <f t="shared" si="73"/>
        <v>0.021957448349165562</v>
      </c>
      <c r="T83" s="23">
        <f>SUM('[12]cri'!J905:J906)</f>
        <v>314639.121</v>
      </c>
      <c r="U83" s="22">
        <f t="shared" si="74"/>
        <v>99.7334221892225</v>
      </c>
      <c r="V83" s="23">
        <f t="shared" si="58"/>
        <v>841</v>
      </c>
      <c r="W83" s="22">
        <f t="shared" si="75"/>
        <v>0.2665778107774974</v>
      </c>
      <c r="X83" s="23">
        <f>SUM('[12]cri'!N905:N906)</f>
        <v>315480.121</v>
      </c>
      <c r="Y83" s="24">
        <f t="shared" si="76"/>
        <v>100</v>
      </c>
      <c r="Z83" s="21">
        <f>SUM('[12]cri'!F907)</f>
        <v>0</v>
      </c>
      <c r="AA83" s="22">
        <f t="shared" si="77"/>
        <v>0</v>
      </c>
      <c r="AB83" s="23">
        <f>SUM('[12]cri'!J907)</f>
        <v>0</v>
      </c>
      <c r="AC83" s="22">
        <f t="shared" si="78"/>
        <v>0</v>
      </c>
      <c r="AD83" s="23">
        <f t="shared" si="59"/>
        <v>0</v>
      </c>
      <c r="AE83" s="22">
        <f t="shared" si="79"/>
        <v>0</v>
      </c>
      <c r="AF83" s="23">
        <f>SUM('[12]cri'!N907)</f>
        <v>0</v>
      </c>
      <c r="AG83" s="24">
        <f t="shared" si="80"/>
        <v>0</v>
      </c>
      <c r="AH83" s="21">
        <f>SUM('[12]cri'!F1307)</f>
        <v>0</v>
      </c>
      <c r="AI83" s="22">
        <f t="shared" si="81"/>
        <v>0</v>
      </c>
      <c r="AJ83" s="23">
        <f>SUM('[12]cri'!J1307)</f>
        <v>0</v>
      </c>
      <c r="AK83" s="22">
        <f t="shared" si="82"/>
        <v>0</v>
      </c>
      <c r="AL83" s="23">
        <f t="shared" si="60"/>
        <v>0</v>
      </c>
      <c r="AM83" s="22">
        <f t="shared" si="83"/>
        <v>0</v>
      </c>
      <c r="AN83" s="23">
        <f>SUM('[12]cri'!N1307)</f>
        <v>0</v>
      </c>
      <c r="AO83" s="24">
        <f t="shared" si="84"/>
        <v>0</v>
      </c>
      <c r="AP83" s="21">
        <f>SUM('[12]cri'!D325)</f>
        <v>334000</v>
      </c>
      <c r="AQ83" s="23">
        <f t="shared" si="64"/>
        <v>1384244.4370000002</v>
      </c>
      <c r="AR83" s="25">
        <f t="shared" si="85"/>
        <v>0.010513844815743285</v>
      </c>
      <c r="AS83" s="21">
        <f>SUM('[5]raf'!$H$320)</f>
        <v>0</v>
      </c>
      <c r="AT83" s="23">
        <f t="shared" si="61"/>
        <v>1384244.4370000002</v>
      </c>
      <c r="AU83" s="23">
        <f t="shared" si="62"/>
        <v>314639.121</v>
      </c>
      <c r="AV83" s="22">
        <f t="shared" si="86"/>
        <v>22.73002604091375</v>
      </c>
      <c r="AW83" s="23">
        <f t="shared" si="55"/>
        <v>841</v>
      </c>
      <c r="AX83" s="22">
        <f t="shared" si="43"/>
        <v>0.06075516559941211</v>
      </c>
      <c r="AY83" s="26">
        <f t="shared" si="44"/>
        <v>315480.121</v>
      </c>
      <c r="AZ83" s="24">
        <f t="shared" si="63"/>
        <v>22.790781206513163</v>
      </c>
    </row>
    <row r="84" spans="1:52" ht="15">
      <c r="A84" s="63" t="s">
        <v>101</v>
      </c>
      <c r="B84" s="21">
        <f>SUM('[12]raf'!F327)</f>
        <v>1100681.003</v>
      </c>
      <c r="C84" s="22">
        <f t="shared" si="65"/>
        <v>0.012241446728998833</v>
      </c>
      <c r="D84" s="23">
        <f>SUM('[12]raf'!J327)</f>
        <v>131697.289</v>
      </c>
      <c r="E84" s="22">
        <f t="shared" si="66"/>
        <v>11.96507331743237</v>
      </c>
      <c r="F84" s="23">
        <f t="shared" si="56"/>
        <v>183029.19</v>
      </c>
      <c r="G84" s="22">
        <f t="shared" si="67"/>
        <v>16.628722536424114</v>
      </c>
      <c r="H84" s="23">
        <f>SUM('[12]raf'!N327)</f>
        <v>314726.479</v>
      </c>
      <c r="I84" s="24">
        <f t="shared" si="68"/>
        <v>28.593795853856484</v>
      </c>
      <c r="J84" s="21">
        <f>SUM('[12]raf'!F776)</f>
        <v>0</v>
      </c>
      <c r="K84" s="22">
        <f t="shared" si="69"/>
        <v>0</v>
      </c>
      <c r="L84" s="23">
        <f>SUM('[12]raf'!J776)</f>
        <v>0</v>
      </c>
      <c r="M84" s="22">
        <f t="shared" si="70"/>
        <v>0</v>
      </c>
      <c r="N84" s="23">
        <f t="shared" si="57"/>
        <v>0</v>
      </c>
      <c r="O84" s="22">
        <f t="shared" si="71"/>
        <v>0</v>
      </c>
      <c r="P84" s="23">
        <f>SUM('[12]raf'!N776)</f>
        <v>0</v>
      </c>
      <c r="Q84" s="24">
        <f t="shared" si="72"/>
        <v>0</v>
      </c>
      <c r="R84" s="21">
        <f>SUM('[12]raf'!F905:F906)</f>
        <v>72571.443</v>
      </c>
      <c r="S84" s="22">
        <f t="shared" si="73"/>
        <v>0.005050979777254849</v>
      </c>
      <c r="T84" s="23">
        <f>SUM('[12]raf'!J905:J906)</f>
        <v>0</v>
      </c>
      <c r="U84" s="22">
        <f t="shared" si="74"/>
        <v>0</v>
      </c>
      <c r="V84" s="23">
        <f t="shared" si="58"/>
        <v>72571.443</v>
      </c>
      <c r="W84" s="22">
        <f t="shared" si="75"/>
        <v>100</v>
      </c>
      <c r="X84" s="23">
        <f>SUM('[12]raf'!N905:N906)</f>
        <v>72571.443</v>
      </c>
      <c r="Y84" s="24">
        <f t="shared" si="76"/>
        <v>100</v>
      </c>
      <c r="Z84" s="21">
        <f>SUM('[12]raf'!F907)</f>
        <v>0</v>
      </c>
      <c r="AA84" s="22">
        <f t="shared" si="77"/>
        <v>0</v>
      </c>
      <c r="AB84" s="23">
        <f>SUM('[12]raf'!J907)</f>
        <v>0</v>
      </c>
      <c r="AC84" s="22">
        <f t="shared" si="78"/>
        <v>0</v>
      </c>
      <c r="AD84" s="23">
        <f t="shared" si="59"/>
        <v>0</v>
      </c>
      <c r="AE84" s="22">
        <f t="shared" si="79"/>
        <v>0</v>
      </c>
      <c r="AF84" s="23">
        <f>SUM('[12]raf'!N907)</f>
        <v>0</v>
      </c>
      <c r="AG84" s="24">
        <f t="shared" si="80"/>
        <v>0</v>
      </c>
      <c r="AH84" s="21">
        <f>SUM('[12]raf'!F1307)</f>
        <v>0</v>
      </c>
      <c r="AI84" s="22">
        <f t="shared" si="81"/>
        <v>0</v>
      </c>
      <c r="AJ84" s="23">
        <f>SUM('[12]raf'!J1307)</f>
        <v>0</v>
      </c>
      <c r="AK84" s="22">
        <f t="shared" si="82"/>
        <v>0</v>
      </c>
      <c r="AL84" s="23">
        <f t="shared" si="60"/>
        <v>0</v>
      </c>
      <c r="AM84" s="22">
        <f t="shared" si="83"/>
        <v>0</v>
      </c>
      <c r="AN84" s="23">
        <f>SUM('[12]raf'!N1307)</f>
        <v>0</v>
      </c>
      <c r="AO84" s="24">
        <f t="shared" si="84"/>
        <v>0</v>
      </c>
      <c r="AP84" s="21">
        <f>SUM('[12]raf'!D325)</f>
        <v>0</v>
      </c>
      <c r="AQ84" s="23">
        <f t="shared" si="64"/>
        <v>1173252.446</v>
      </c>
      <c r="AR84" s="25">
        <f t="shared" si="85"/>
        <v>0.008911283164459794</v>
      </c>
      <c r="AS84" s="21">
        <f>SUM('[5]vis'!$H$320)</f>
        <v>0</v>
      </c>
      <c r="AT84" s="23">
        <f t="shared" si="61"/>
        <v>1173252.446</v>
      </c>
      <c r="AU84" s="23">
        <f t="shared" si="62"/>
        <v>131697.289</v>
      </c>
      <c r="AV84" s="22">
        <f t="shared" si="86"/>
        <v>11.22497459510943</v>
      </c>
      <c r="AW84" s="23">
        <f t="shared" si="55"/>
        <v>255600.633</v>
      </c>
      <c r="AX84" s="22">
        <f t="shared" si="43"/>
        <v>21.785646718353398</v>
      </c>
      <c r="AY84" s="26">
        <f t="shared" si="44"/>
        <v>387297.922</v>
      </c>
      <c r="AZ84" s="24">
        <f t="shared" si="63"/>
        <v>33.010621313462835</v>
      </c>
    </row>
    <row r="85" spans="1:52" s="41" customFormat="1" ht="15">
      <c r="A85" s="63" t="s">
        <v>102</v>
      </c>
      <c r="B85" s="36">
        <f>SUM('[12]vis'!F327)</f>
        <v>852000</v>
      </c>
      <c r="C85" s="37">
        <f t="shared" si="65"/>
        <v>0.009475690581267357</v>
      </c>
      <c r="D85" s="38">
        <f>SUM('[12]vis'!J327)</f>
        <v>0</v>
      </c>
      <c r="E85" s="37">
        <f t="shared" si="66"/>
        <v>0</v>
      </c>
      <c r="F85" s="23">
        <f t="shared" si="56"/>
        <v>0</v>
      </c>
      <c r="G85" s="22">
        <f t="shared" si="67"/>
        <v>0</v>
      </c>
      <c r="H85" s="38">
        <f>SUM('[12]vis'!N327)</f>
        <v>0</v>
      </c>
      <c r="I85" s="39">
        <f t="shared" si="68"/>
        <v>0</v>
      </c>
      <c r="J85" s="36">
        <f>SUM('[12]vis'!F776)</f>
        <v>0</v>
      </c>
      <c r="K85" s="37">
        <f t="shared" si="69"/>
        <v>0</v>
      </c>
      <c r="L85" s="38">
        <f>SUM('[12]vis'!J776)</f>
        <v>0</v>
      </c>
      <c r="M85" s="37">
        <f t="shared" si="70"/>
        <v>0</v>
      </c>
      <c r="N85" s="23">
        <f t="shared" si="57"/>
        <v>0</v>
      </c>
      <c r="O85" s="22">
        <f t="shared" si="71"/>
        <v>0</v>
      </c>
      <c r="P85" s="38">
        <f>SUM('[12]vis'!N776)</f>
        <v>0</v>
      </c>
      <c r="Q85" s="39">
        <f t="shared" si="72"/>
        <v>0</v>
      </c>
      <c r="R85" s="36">
        <f>SUM('[12]vis'!F905:F906)</f>
        <v>420472.627</v>
      </c>
      <c r="S85" s="37">
        <f t="shared" si="73"/>
        <v>0.029264937392332425</v>
      </c>
      <c r="T85" s="38">
        <f>SUM('[12]vis'!J905:J906)</f>
        <v>387646.01</v>
      </c>
      <c r="U85" s="37">
        <f t="shared" si="74"/>
        <v>92.19292413058794</v>
      </c>
      <c r="V85" s="23">
        <f t="shared" si="58"/>
        <v>32826.61699999997</v>
      </c>
      <c r="W85" s="22">
        <f t="shared" si="75"/>
        <v>7.807075869412058</v>
      </c>
      <c r="X85" s="38">
        <f>SUM('[12]vis'!N905:N906)</f>
        <v>420472.627</v>
      </c>
      <c r="Y85" s="39">
        <f t="shared" si="76"/>
        <v>100</v>
      </c>
      <c r="Z85" s="36">
        <f>SUM('[12]vis'!F907)</f>
        <v>0</v>
      </c>
      <c r="AA85" s="37">
        <f t="shared" si="77"/>
        <v>0</v>
      </c>
      <c r="AB85" s="38">
        <f>SUM('[12]vis'!J907)</f>
        <v>0</v>
      </c>
      <c r="AC85" s="37">
        <f t="shared" si="78"/>
        <v>0</v>
      </c>
      <c r="AD85" s="23">
        <f t="shared" si="59"/>
        <v>0</v>
      </c>
      <c r="AE85" s="22">
        <f t="shared" si="79"/>
        <v>0</v>
      </c>
      <c r="AF85" s="38">
        <f>SUM('[12]vis'!N907)</f>
        <v>0</v>
      </c>
      <c r="AG85" s="39">
        <f t="shared" si="80"/>
        <v>0</v>
      </c>
      <c r="AH85" s="36">
        <f>SUM('[12]vis'!F1307)</f>
        <v>0</v>
      </c>
      <c r="AI85" s="37">
        <f t="shared" si="81"/>
        <v>0</v>
      </c>
      <c r="AJ85" s="38">
        <f>SUM('[12]vis'!J1307)</f>
        <v>0</v>
      </c>
      <c r="AK85" s="37">
        <f t="shared" si="82"/>
        <v>0</v>
      </c>
      <c r="AL85" s="23">
        <f t="shared" si="60"/>
        <v>0</v>
      </c>
      <c r="AM85" s="22">
        <f t="shared" si="83"/>
        <v>0</v>
      </c>
      <c r="AN85" s="38">
        <f>SUM('[12]vis'!N1307)</f>
        <v>0</v>
      </c>
      <c r="AO85" s="39">
        <f t="shared" si="84"/>
        <v>0</v>
      </c>
      <c r="AP85" s="36">
        <f>SUM('[12]vis'!D325)</f>
        <v>389000</v>
      </c>
      <c r="AQ85" s="23">
        <f t="shared" si="64"/>
        <v>1272472.6269999999</v>
      </c>
      <c r="AR85" s="40">
        <f t="shared" si="85"/>
        <v>0.009664896874394436</v>
      </c>
      <c r="AS85" s="36">
        <f>SUM(AS63:AS84)</f>
        <v>0</v>
      </c>
      <c r="AT85" s="23">
        <f t="shared" si="61"/>
        <v>1272472.6269999999</v>
      </c>
      <c r="AU85" s="23">
        <f t="shared" si="62"/>
        <v>387646.01</v>
      </c>
      <c r="AV85" s="22">
        <f t="shared" si="86"/>
        <v>30.463995985038984</v>
      </c>
      <c r="AW85" s="38">
        <f t="shared" si="55"/>
        <v>32826.61699999997</v>
      </c>
      <c r="AX85" s="22">
        <f t="shared" si="43"/>
        <v>2.579750346173849</v>
      </c>
      <c r="AY85" s="60">
        <f t="shared" si="44"/>
        <v>420472.627</v>
      </c>
      <c r="AZ85" s="24">
        <f t="shared" si="63"/>
        <v>33.04374633121283</v>
      </c>
    </row>
    <row r="86" spans="1:52" s="33" customFormat="1" ht="16.5" thickBot="1">
      <c r="A86" s="64" t="s">
        <v>103</v>
      </c>
      <c r="B86" s="65">
        <f>SUM(B64:B85)</f>
        <v>112445688.47</v>
      </c>
      <c r="C86" s="66">
        <f t="shared" si="65"/>
        <v>1.2505875013372092</v>
      </c>
      <c r="D86" s="67">
        <f>SUM(D64:D85)</f>
        <v>1293676.884</v>
      </c>
      <c r="E86" s="66">
        <f t="shared" si="66"/>
        <v>1.1504904292930247</v>
      </c>
      <c r="F86" s="67">
        <f>SUM(F64:F85)</f>
        <v>2490176.0579999997</v>
      </c>
      <c r="G86" s="66">
        <f t="shared" si="67"/>
        <v>2.214558950087595</v>
      </c>
      <c r="H86" s="67">
        <f>SUM(H64:H85)</f>
        <v>3783852.9419999993</v>
      </c>
      <c r="I86" s="68">
        <f t="shared" si="68"/>
        <v>3.3650493793806193</v>
      </c>
      <c r="J86" s="65">
        <f>SUM(J64:J85)</f>
        <v>0</v>
      </c>
      <c r="K86" s="66">
        <f t="shared" si="69"/>
        <v>0</v>
      </c>
      <c r="L86" s="67">
        <f>SUM(L64:L85)</f>
        <v>0</v>
      </c>
      <c r="M86" s="66">
        <f t="shared" si="70"/>
        <v>0</v>
      </c>
      <c r="N86" s="67">
        <f>SUM(N64:N85)</f>
        <v>0</v>
      </c>
      <c r="O86" s="66">
        <f t="shared" si="71"/>
        <v>0</v>
      </c>
      <c r="P86" s="67">
        <f>SUM(P64:P85)</f>
        <v>0</v>
      </c>
      <c r="Q86" s="68">
        <f t="shared" si="72"/>
        <v>0</v>
      </c>
      <c r="R86" s="65">
        <f>SUM(R64:R85)</f>
        <v>21920678.653</v>
      </c>
      <c r="S86" s="66">
        <f t="shared" si="73"/>
        <v>1.5256814526893874</v>
      </c>
      <c r="T86" s="67">
        <f>SUM(T64:T85)</f>
        <v>9622018.421999998</v>
      </c>
      <c r="U86" s="66">
        <f t="shared" si="74"/>
        <v>43.89471044357086</v>
      </c>
      <c r="V86" s="67">
        <f>SUM(V64:V85)</f>
        <v>12087470.574000003</v>
      </c>
      <c r="W86" s="66">
        <f t="shared" si="75"/>
        <v>55.14186292013248</v>
      </c>
      <c r="X86" s="67">
        <f>SUM(X64:X85)</f>
        <v>21709488.995999996</v>
      </c>
      <c r="Y86" s="68">
        <f t="shared" si="76"/>
        <v>99.03657336370331</v>
      </c>
      <c r="Z86" s="65">
        <f>SUM(Z64:Z85)</f>
        <v>0</v>
      </c>
      <c r="AA86" s="66">
        <f t="shared" si="77"/>
        <v>0</v>
      </c>
      <c r="AB86" s="67">
        <f>SUM(AB64:AB85)</f>
        <v>0</v>
      </c>
      <c r="AC86" s="66">
        <f t="shared" si="78"/>
        <v>0</v>
      </c>
      <c r="AD86" s="67">
        <f>SUM(AD64:AD85)</f>
        <v>0</v>
      </c>
      <c r="AE86" s="66">
        <f t="shared" si="79"/>
        <v>0</v>
      </c>
      <c r="AF86" s="67">
        <f>SUM(AF64:AF85)</f>
        <v>0</v>
      </c>
      <c r="AG86" s="68">
        <f t="shared" si="80"/>
        <v>0</v>
      </c>
      <c r="AH86" s="65">
        <f>SUM(AH64:AH85)</f>
        <v>0</v>
      </c>
      <c r="AI86" s="66">
        <f t="shared" si="81"/>
        <v>0</v>
      </c>
      <c r="AJ86" s="67">
        <f>SUM(AJ64:AJ85)</f>
        <v>0</v>
      </c>
      <c r="AK86" s="66">
        <f t="shared" si="82"/>
        <v>0</v>
      </c>
      <c r="AL86" s="67">
        <f>SUM(AL64:AL85)</f>
        <v>0</v>
      </c>
      <c r="AM86" s="66">
        <f t="shared" si="83"/>
        <v>0</v>
      </c>
      <c r="AN86" s="67">
        <f>SUM(AN64:AN85)</f>
        <v>0</v>
      </c>
      <c r="AO86" s="68">
        <f t="shared" si="84"/>
        <v>0</v>
      </c>
      <c r="AP86" s="65">
        <f>SUM(AP64:AP85)</f>
        <v>94647000</v>
      </c>
      <c r="AQ86" s="67">
        <f>SUM(AQ64:AQ85)</f>
        <v>134366367.12300003</v>
      </c>
      <c r="AR86" s="69">
        <f t="shared" si="85"/>
        <v>1.0205618997812975</v>
      </c>
      <c r="AS86" s="65">
        <f>SUM(AS64:AS85)</f>
        <v>0</v>
      </c>
      <c r="AT86" s="67">
        <f>SUM(AT64:AT85)</f>
        <v>134366367.12300003</v>
      </c>
      <c r="AU86" s="67">
        <f>SUM(AU64:AU85)</f>
        <v>10915695.306</v>
      </c>
      <c r="AV86" s="66">
        <f t="shared" si="86"/>
        <v>8.12383004744609</v>
      </c>
      <c r="AW86" s="67">
        <f>SUM(AW64:AW85)</f>
        <v>14577646.632</v>
      </c>
      <c r="AX86" s="66">
        <f t="shared" si="43"/>
        <v>10.849178216343013</v>
      </c>
      <c r="AY86" s="67">
        <f>SUM(AY64:AY85)</f>
        <v>25493341.938</v>
      </c>
      <c r="AZ86" s="68">
        <f t="shared" si="63"/>
        <v>18.973008263789104</v>
      </c>
    </row>
    <row r="87" spans="1:52" s="33" customFormat="1" ht="16.5" thickBot="1">
      <c r="A87" s="70" t="s">
        <v>104</v>
      </c>
      <c r="B87" s="71">
        <f>SUM(B55+B63+B86)</f>
        <v>8991429096.305998</v>
      </c>
      <c r="C87" s="72">
        <f t="shared" si="65"/>
        <v>100</v>
      </c>
      <c r="D87" s="73">
        <f>SUM(D55+D63+D86)</f>
        <v>2956602961.2689996</v>
      </c>
      <c r="E87" s="72">
        <f t="shared" si="66"/>
        <v>32.882458723760365</v>
      </c>
      <c r="F87" s="73">
        <f>SUM(F55+F63+F86)</f>
        <v>1916426719.934</v>
      </c>
      <c r="G87" s="72">
        <f t="shared" si="67"/>
        <v>21.313927957473826</v>
      </c>
      <c r="H87" s="73">
        <f>SUM(H55+H63+H86)</f>
        <v>4873029681.203</v>
      </c>
      <c r="I87" s="74">
        <f t="shared" si="68"/>
        <v>54.1963866812342</v>
      </c>
      <c r="J87" s="71">
        <f>SUM(J55+J63+J86)</f>
        <v>1314822556.187</v>
      </c>
      <c r="K87" s="72">
        <f t="shared" si="69"/>
        <v>100</v>
      </c>
      <c r="L87" s="73">
        <f>SUM(L55+L63+L86)</f>
        <v>364012891.19100004</v>
      </c>
      <c r="M87" s="72">
        <f t="shared" si="70"/>
        <v>27.68532449326405</v>
      </c>
      <c r="N87" s="73">
        <f>SUM(N55+N63+N86)</f>
        <v>37096.24099999666</v>
      </c>
      <c r="O87" s="72">
        <f t="shared" si="71"/>
        <v>0.0028213876332922197</v>
      </c>
      <c r="P87" s="73">
        <f>SUM(P55+P63+P86)</f>
        <v>364049987.43200004</v>
      </c>
      <c r="Q87" s="74">
        <f t="shared" si="72"/>
        <v>27.68814588089735</v>
      </c>
      <c r="R87" s="71">
        <f>SUM(R55+R63+R86)</f>
        <v>1436779520.0210001</v>
      </c>
      <c r="S87" s="72">
        <f t="shared" si="73"/>
        <v>100</v>
      </c>
      <c r="T87" s="73">
        <f>SUM(T55+T63+T86)</f>
        <v>476680761.881</v>
      </c>
      <c r="U87" s="72">
        <f t="shared" si="74"/>
        <v>33.1770292684874</v>
      </c>
      <c r="V87" s="73">
        <f>SUM(V55+V63+V86)</f>
        <v>350247376.5809999</v>
      </c>
      <c r="W87" s="72">
        <f t="shared" si="75"/>
        <v>24.377252856157128</v>
      </c>
      <c r="X87" s="73">
        <f>SUM(X55+X63+X86)</f>
        <v>826928138.4619999</v>
      </c>
      <c r="Y87" s="74">
        <f t="shared" si="76"/>
        <v>57.55428212464453</v>
      </c>
      <c r="Z87" s="71">
        <f>SUM(Z55+Z63+Z86)</f>
        <v>1422889204.466</v>
      </c>
      <c r="AA87" s="72">
        <f t="shared" si="77"/>
        <v>100</v>
      </c>
      <c r="AB87" s="73">
        <f>SUM(AB55+AB63+AB86)</f>
        <v>729238223.5430001</v>
      </c>
      <c r="AC87" s="72">
        <f t="shared" si="78"/>
        <v>51.25052753609708</v>
      </c>
      <c r="AD87" s="73">
        <f>SUM(AD55+AD63+AD86)</f>
        <v>433929458.27400005</v>
      </c>
      <c r="AE87" s="72">
        <f t="shared" si="79"/>
        <v>30.49636309784574</v>
      </c>
      <c r="AF87" s="73">
        <f>SUM(AF55+AF63+AF86)</f>
        <v>1163167681.8170002</v>
      </c>
      <c r="AG87" s="74">
        <f t="shared" si="80"/>
        <v>81.74689063394283</v>
      </c>
      <c r="AH87" s="71">
        <f>SUM(AH55+AH63+AH86)</f>
        <v>255578623.348</v>
      </c>
      <c r="AI87" s="72">
        <f t="shared" si="81"/>
        <v>100</v>
      </c>
      <c r="AJ87" s="73">
        <f>SUM(AJ55+AJ63+AJ86)</f>
        <v>0</v>
      </c>
      <c r="AK87" s="72">
        <f t="shared" si="82"/>
        <v>0</v>
      </c>
      <c r="AL87" s="73">
        <f>SUM(AL55+AL63+AL86)</f>
        <v>0</v>
      </c>
      <c r="AM87" s="72">
        <f t="shared" si="83"/>
        <v>0</v>
      </c>
      <c r="AN87" s="73">
        <f>SUM(AN55+AN63+AN86)</f>
        <v>0</v>
      </c>
      <c r="AO87" s="74">
        <f t="shared" si="84"/>
        <v>0</v>
      </c>
      <c r="AP87" s="71">
        <f>SUM(AP55+AP63+AP86)</f>
        <v>12924078731.837002</v>
      </c>
      <c r="AQ87" s="73">
        <f>SUM(AQ55+AQ63+AQ86)</f>
        <v>13165920376.979998</v>
      </c>
      <c r="AR87" s="75">
        <f t="shared" si="85"/>
        <v>100</v>
      </c>
      <c r="AS87" s="71">
        <f>SUM(AS55+AS63+AS86)</f>
        <v>0</v>
      </c>
      <c r="AT87" s="73">
        <f>SUM(AT55+AT63+AT86)</f>
        <v>13165920376.979998</v>
      </c>
      <c r="AU87" s="73">
        <f>SUM(AU55+AU63+AU86)</f>
        <v>4526534837.884</v>
      </c>
      <c r="AV87" s="72">
        <f t="shared" si="86"/>
        <v>34.380694309821564</v>
      </c>
      <c r="AW87" s="73">
        <f>SUM(AW55+AW63+AW86)</f>
        <v>2700640651.0299997</v>
      </c>
      <c r="AX87" s="72">
        <f t="shared" si="43"/>
        <v>20.512357463075233</v>
      </c>
      <c r="AY87" s="73">
        <f>SUM(AY55+AY63+AY86)</f>
        <v>7227175488.914</v>
      </c>
      <c r="AZ87" s="74">
        <f t="shared" si="63"/>
        <v>54.8930517728968</v>
      </c>
    </row>
    <row r="88" spans="42:51" ht="15">
      <c r="AP88" s="76"/>
      <c r="AQ88" s="76"/>
      <c r="AR88" s="77"/>
      <c r="AS88" s="77"/>
      <c r="AT88" s="77"/>
      <c r="AU88" s="76"/>
      <c r="AV88" s="77"/>
      <c r="AW88" s="76"/>
      <c r="AX88" s="77"/>
      <c r="AY88" s="76"/>
    </row>
    <row r="89" spans="2:51" ht="15">
      <c r="B89" s="78"/>
      <c r="AP89" s="76"/>
      <c r="AQ89" s="76"/>
      <c r="AR89" s="77"/>
      <c r="AS89" s="77"/>
      <c r="AT89" s="77"/>
      <c r="AU89" s="76"/>
      <c r="AV89" s="77"/>
      <c r="AW89" s="76"/>
      <c r="AX89" s="77"/>
      <c r="AY89" s="76"/>
    </row>
    <row r="90" spans="2:51" ht="15">
      <c r="B90" s="78"/>
      <c r="AP90" s="76"/>
      <c r="AQ90" s="76"/>
      <c r="AU90" s="76"/>
      <c r="AW90" s="76"/>
      <c r="AY90" s="76"/>
    </row>
  </sheetData>
  <mergeCells count="18">
    <mergeCell ref="AH3:AI3"/>
    <mergeCell ref="AJ3:AO3"/>
    <mergeCell ref="AP3:AT3"/>
    <mergeCell ref="AU3:AZ3"/>
    <mergeCell ref="AH2:AO2"/>
    <mergeCell ref="AP2:AZ2"/>
    <mergeCell ref="B3:C3"/>
    <mergeCell ref="D3:I3"/>
    <mergeCell ref="J3:K3"/>
    <mergeCell ref="L3:Q3"/>
    <mergeCell ref="R3:S3"/>
    <mergeCell ref="T3:Y3"/>
    <mergeCell ref="Z3:AA3"/>
    <mergeCell ref="AB3:AG3"/>
    <mergeCell ref="B2:I2"/>
    <mergeCell ref="J2:Q2"/>
    <mergeCell ref="R2:Y2"/>
    <mergeCell ref="Z2:AG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91"/>
  <sheetViews>
    <sheetView workbookViewId="0" topLeftCell="A1">
      <selection activeCell="A1" sqref="A1"/>
    </sheetView>
  </sheetViews>
  <sheetFormatPr defaultColWidth="11.5546875" defaultRowHeight="15"/>
  <cols>
    <col min="1" max="1" width="30.6640625" style="142" customWidth="1"/>
    <col min="2" max="2" width="11.10546875" style="0" customWidth="1"/>
    <col min="3" max="3" width="5.6640625" style="0" bestFit="1" customWidth="1"/>
    <col min="4" max="4" width="11.99609375" style="0" customWidth="1"/>
    <col min="5" max="5" width="4.3359375" style="0" bestFit="1" customWidth="1"/>
    <col min="6" max="6" width="10.77734375" style="0" customWidth="1"/>
    <col min="7" max="7" width="3.99609375" style="0" customWidth="1"/>
    <col min="8" max="8" width="11.4453125" style="0" customWidth="1"/>
    <col min="9" max="9" width="4.77734375" style="0" customWidth="1"/>
    <col min="10" max="10" width="10.99609375" style="0" customWidth="1"/>
    <col min="11" max="11" width="5.6640625" style="0" bestFit="1" customWidth="1"/>
    <col min="12" max="12" width="10.77734375" style="0" bestFit="1" customWidth="1"/>
    <col min="13" max="13" width="3.5546875" style="0" bestFit="1" customWidth="1"/>
    <col min="14" max="14" width="10.99609375" style="0" customWidth="1"/>
    <col min="15" max="15" width="3.5546875" style="0" bestFit="1" customWidth="1"/>
    <col min="16" max="16" width="10.77734375" style="0" customWidth="1"/>
    <col min="17" max="17" width="3.5546875" style="0" bestFit="1" customWidth="1"/>
    <col min="18" max="18" width="11.77734375" style="0" customWidth="1"/>
    <col min="19" max="19" width="4.3359375" style="0" bestFit="1" customWidth="1"/>
    <col min="20" max="20" width="10.3359375" style="0" customWidth="1"/>
    <col min="21" max="21" width="3.5546875" style="0" bestFit="1" customWidth="1"/>
    <col min="22" max="22" width="10.4453125" style="0" customWidth="1"/>
    <col min="23" max="23" width="3.5546875" style="0" bestFit="1" customWidth="1"/>
    <col min="24" max="24" width="11.21484375" style="0" customWidth="1"/>
    <col min="25" max="25" width="4.4453125" style="0" customWidth="1"/>
    <col min="26" max="26" width="11.21484375" style="0" customWidth="1"/>
    <col min="27" max="27" width="5.6640625" style="0" bestFit="1" customWidth="1"/>
    <col min="28" max="28" width="9.77734375" style="0" customWidth="1"/>
    <col min="29" max="29" width="3.5546875" style="0" bestFit="1" customWidth="1"/>
    <col min="30" max="30" width="10.88671875" style="0" customWidth="1"/>
    <col min="31" max="31" width="4.3359375" style="0" bestFit="1" customWidth="1"/>
    <col min="32" max="32" width="11.21484375" style="0" customWidth="1"/>
    <col min="33" max="33" width="5.3359375" style="0" customWidth="1"/>
    <col min="34" max="34" width="10.6640625" style="0" customWidth="1"/>
    <col min="35" max="35" width="5.3359375" style="0" customWidth="1"/>
    <col min="36" max="36" width="8.88671875" style="0" customWidth="1"/>
    <col min="37" max="37" width="4.6640625" style="0" customWidth="1"/>
    <col min="38" max="38" width="9.99609375" style="0" bestFit="1" customWidth="1"/>
    <col min="39" max="39" width="4.99609375" style="0" customWidth="1"/>
    <col min="40" max="40" width="9.21484375" style="0" customWidth="1"/>
    <col min="41" max="41" width="4.77734375" style="0" customWidth="1"/>
    <col min="42" max="42" width="10.6640625" style="0" customWidth="1"/>
    <col min="43" max="43" width="5.6640625" style="0" bestFit="1" customWidth="1"/>
    <col min="44" max="44" width="10.5546875" style="0" customWidth="1"/>
    <col min="45" max="45" width="4.5546875" style="0" customWidth="1"/>
    <col min="46" max="46" width="10.77734375" style="0" customWidth="1"/>
    <col min="47" max="47" width="4.88671875" style="0" customWidth="1"/>
    <col min="48" max="48" width="10.6640625" style="0" customWidth="1"/>
    <col min="49" max="49" width="4.99609375" style="0" customWidth="1"/>
    <col min="50" max="50" width="9.6640625" style="0" customWidth="1"/>
    <col min="51" max="51" width="5.6640625" style="0" bestFit="1" customWidth="1"/>
    <col min="52" max="52" width="9.99609375" style="0" customWidth="1"/>
    <col min="53" max="53" width="3.5546875" style="0" bestFit="1" customWidth="1"/>
    <col min="54" max="54" width="9.99609375" style="0" bestFit="1" customWidth="1"/>
    <col min="55" max="55" width="3.5546875" style="0" bestFit="1" customWidth="1"/>
    <col min="56" max="56" width="9.88671875" style="0" customWidth="1"/>
    <col min="57" max="57" width="4.3359375" style="0" bestFit="1" customWidth="1"/>
    <col min="58" max="58" width="10.77734375" style="0" customWidth="1"/>
    <col min="59" max="59" width="5.6640625" style="0" bestFit="1" customWidth="1"/>
    <col min="60" max="60" width="10.99609375" style="0" customWidth="1"/>
    <col min="61" max="61" width="3.5546875" style="0" bestFit="1" customWidth="1"/>
    <col min="62" max="62" width="10.88671875" style="0" customWidth="1"/>
    <col min="63" max="63" width="4.3359375" style="0" bestFit="1" customWidth="1"/>
    <col min="64" max="64" width="10.6640625" style="0" customWidth="1"/>
    <col min="65" max="65" width="4.10546875" style="0" customWidth="1"/>
  </cols>
  <sheetData>
    <row r="1" ht="15.75" thickBot="1">
      <c r="A1" s="1" t="s">
        <v>0</v>
      </c>
    </row>
    <row r="2" spans="1:65" ht="15.75" thickBot="1">
      <c r="A2" s="79" t="s">
        <v>1</v>
      </c>
      <c r="B2" s="414" t="s">
        <v>105</v>
      </c>
      <c r="C2" s="414"/>
      <c r="D2" s="415"/>
      <c r="E2" s="415"/>
      <c r="F2" s="415"/>
      <c r="G2" s="415"/>
      <c r="H2" s="415"/>
      <c r="I2" s="416"/>
      <c r="J2" s="417" t="s">
        <v>121</v>
      </c>
      <c r="K2" s="414"/>
      <c r="L2" s="415"/>
      <c r="M2" s="415"/>
      <c r="N2" s="415"/>
      <c r="O2" s="415"/>
      <c r="P2" s="415"/>
      <c r="Q2" s="416"/>
      <c r="R2" s="418" t="s">
        <v>122</v>
      </c>
      <c r="S2" s="419"/>
      <c r="T2" s="419"/>
      <c r="U2" s="419"/>
      <c r="V2" s="419"/>
      <c r="W2" s="419"/>
      <c r="X2" s="419"/>
      <c r="Y2" s="420"/>
      <c r="Z2" s="417" t="s">
        <v>341</v>
      </c>
      <c r="AA2" s="414"/>
      <c r="AB2" s="415"/>
      <c r="AC2" s="415"/>
      <c r="AD2" s="415"/>
      <c r="AE2" s="415"/>
      <c r="AF2" s="415"/>
      <c r="AG2" s="416"/>
      <c r="AH2" s="418" t="s">
        <v>342</v>
      </c>
      <c r="AI2" s="419"/>
      <c r="AJ2" s="419"/>
      <c r="AK2" s="419"/>
      <c r="AL2" s="419"/>
      <c r="AM2" s="419"/>
      <c r="AN2" s="419"/>
      <c r="AO2" s="420"/>
      <c r="AP2" s="419" t="s">
        <v>343</v>
      </c>
      <c r="AQ2" s="419"/>
      <c r="AR2" s="419"/>
      <c r="AS2" s="419"/>
      <c r="AT2" s="419"/>
      <c r="AU2" s="419"/>
      <c r="AV2" s="419"/>
      <c r="AW2" s="420"/>
      <c r="AX2" s="414" t="s">
        <v>344</v>
      </c>
      <c r="AY2" s="414"/>
      <c r="AZ2" s="415"/>
      <c r="BA2" s="415"/>
      <c r="BB2" s="415"/>
      <c r="BC2" s="415"/>
      <c r="BD2" s="415"/>
      <c r="BE2" s="416"/>
      <c r="BF2" s="421" t="s">
        <v>106</v>
      </c>
      <c r="BG2" s="422"/>
      <c r="BH2" s="423"/>
      <c r="BI2" s="423"/>
      <c r="BJ2" s="423"/>
      <c r="BK2" s="423"/>
      <c r="BL2" s="423"/>
      <c r="BM2" s="424"/>
    </row>
    <row r="3" spans="1:65" ht="15">
      <c r="A3" s="80" t="s">
        <v>8</v>
      </c>
      <c r="B3" s="425" t="s">
        <v>107</v>
      </c>
      <c r="C3" s="426"/>
      <c r="D3" s="427" t="s">
        <v>108</v>
      </c>
      <c r="E3" s="427"/>
      <c r="F3" s="427"/>
      <c r="G3" s="427"/>
      <c r="H3" s="427"/>
      <c r="I3" s="428"/>
      <c r="J3" s="429" t="s">
        <v>107</v>
      </c>
      <c r="K3" s="426"/>
      <c r="L3" s="427" t="s">
        <v>108</v>
      </c>
      <c r="M3" s="427"/>
      <c r="N3" s="427"/>
      <c r="O3" s="427"/>
      <c r="P3" s="427"/>
      <c r="Q3" s="428"/>
      <c r="R3" s="429" t="s">
        <v>107</v>
      </c>
      <c r="S3" s="426"/>
      <c r="T3" s="427" t="s">
        <v>108</v>
      </c>
      <c r="U3" s="427"/>
      <c r="V3" s="427"/>
      <c r="W3" s="427"/>
      <c r="X3" s="427"/>
      <c r="Y3" s="428"/>
      <c r="Z3" s="429" t="s">
        <v>107</v>
      </c>
      <c r="AA3" s="426"/>
      <c r="AB3" s="427" t="s">
        <v>108</v>
      </c>
      <c r="AC3" s="427"/>
      <c r="AD3" s="427"/>
      <c r="AE3" s="427"/>
      <c r="AF3" s="427"/>
      <c r="AG3" s="428"/>
      <c r="AH3" s="429" t="s">
        <v>107</v>
      </c>
      <c r="AI3" s="426"/>
      <c r="AJ3" s="427" t="s">
        <v>108</v>
      </c>
      <c r="AK3" s="427"/>
      <c r="AL3" s="427"/>
      <c r="AM3" s="427"/>
      <c r="AN3" s="427"/>
      <c r="AO3" s="428"/>
      <c r="AP3" s="425" t="s">
        <v>107</v>
      </c>
      <c r="AQ3" s="426"/>
      <c r="AR3" s="427" t="s">
        <v>108</v>
      </c>
      <c r="AS3" s="427"/>
      <c r="AT3" s="427"/>
      <c r="AU3" s="427"/>
      <c r="AV3" s="427"/>
      <c r="AW3" s="428"/>
      <c r="AX3" s="425" t="s">
        <v>107</v>
      </c>
      <c r="AY3" s="426"/>
      <c r="AZ3" s="427" t="s">
        <v>108</v>
      </c>
      <c r="BA3" s="427"/>
      <c r="BB3" s="427"/>
      <c r="BC3" s="427"/>
      <c r="BD3" s="427"/>
      <c r="BE3" s="428"/>
      <c r="BF3" s="429" t="s">
        <v>107</v>
      </c>
      <c r="BG3" s="426"/>
      <c r="BH3" s="427" t="s">
        <v>108</v>
      </c>
      <c r="BI3" s="427"/>
      <c r="BJ3" s="427"/>
      <c r="BK3" s="427"/>
      <c r="BL3" s="427"/>
      <c r="BM3" s="428"/>
    </row>
    <row r="4" spans="1:65" ht="23.25" thickBot="1">
      <c r="A4" s="81" t="s">
        <v>11</v>
      </c>
      <c r="B4" s="82" t="s">
        <v>109</v>
      </c>
      <c r="C4" s="83" t="s">
        <v>110</v>
      </c>
      <c r="D4" s="84" t="s">
        <v>111</v>
      </c>
      <c r="E4" s="85" t="s">
        <v>112</v>
      </c>
      <c r="F4" s="84" t="s">
        <v>113</v>
      </c>
      <c r="G4" s="85" t="s">
        <v>112</v>
      </c>
      <c r="H4" s="84" t="s">
        <v>114</v>
      </c>
      <c r="I4" s="86" t="s">
        <v>112</v>
      </c>
      <c r="J4" s="87" t="s">
        <v>109</v>
      </c>
      <c r="K4" s="83" t="s">
        <v>110</v>
      </c>
      <c r="L4" s="84" t="s">
        <v>111</v>
      </c>
      <c r="M4" s="85" t="s">
        <v>112</v>
      </c>
      <c r="N4" s="84" t="s">
        <v>113</v>
      </c>
      <c r="O4" s="85" t="s">
        <v>112</v>
      </c>
      <c r="P4" s="84" t="s">
        <v>114</v>
      </c>
      <c r="Q4" s="86" t="s">
        <v>112</v>
      </c>
      <c r="R4" s="87" t="s">
        <v>109</v>
      </c>
      <c r="S4" s="83" t="s">
        <v>110</v>
      </c>
      <c r="T4" s="84" t="s">
        <v>111</v>
      </c>
      <c r="U4" s="85" t="s">
        <v>112</v>
      </c>
      <c r="V4" s="84" t="s">
        <v>113</v>
      </c>
      <c r="W4" s="85" t="s">
        <v>112</v>
      </c>
      <c r="X4" s="84" t="s">
        <v>114</v>
      </c>
      <c r="Y4" s="86" t="s">
        <v>112</v>
      </c>
      <c r="Z4" s="87" t="s">
        <v>109</v>
      </c>
      <c r="AA4" s="83" t="s">
        <v>110</v>
      </c>
      <c r="AB4" s="84" t="s">
        <v>111</v>
      </c>
      <c r="AC4" s="85" t="s">
        <v>112</v>
      </c>
      <c r="AD4" s="84" t="s">
        <v>113</v>
      </c>
      <c r="AE4" s="85" t="s">
        <v>112</v>
      </c>
      <c r="AF4" s="84" t="s">
        <v>114</v>
      </c>
      <c r="AG4" s="86" t="s">
        <v>112</v>
      </c>
      <c r="AH4" s="87" t="s">
        <v>109</v>
      </c>
      <c r="AI4" s="83" t="s">
        <v>110</v>
      </c>
      <c r="AJ4" s="84" t="s">
        <v>111</v>
      </c>
      <c r="AK4" s="85" t="s">
        <v>112</v>
      </c>
      <c r="AL4" s="84" t="s">
        <v>113</v>
      </c>
      <c r="AM4" s="85" t="s">
        <v>112</v>
      </c>
      <c r="AN4" s="84" t="s">
        <v>114</v>
      </c>
      <c r="AO4" s="86" t="s">
        <v>112</v>
      </c>
      <c r="AP4" s="82" t="s">
        <v>109</v>
      </c>
      <c r="AQ4" s="83" t="s">
        <v>110</v>
      </c>
      <c r="AR4" s="84" t="s">
        <v>111</v>
      </c>
      <c r="AS4" s="85" t="s">
        <v>112</v>
      </c>
      <c r="AT4" s="84" t="s">
        <v>113</v>
      </c>
      <c r="AU4" s="85" t="s">
        <v>112</v>
      </c>
      <c r="AV4" s="84" t="s">
        <v>114</v>
      </c>
      <c r="AW4" s="86" t="s">
        <v>112</v>
      </c>
      <c r="AX4" s="82" t="s">
        <v>109</v>
      </c>
      <c r="AY4" s="83" t="s">
        <v>110</v>
      </c>
      <c r="AZ4" s="84" t="s">
        <v>111</v>
      </c>
      <c r="BA4" s="85" t="s">
        <v>112</v>
      </c>
      <c r="BB4" s="84" t="s">
        <v>113</v>
      </c>
      <c r="BC4" s="85" t="s">
        <v>112</v>
      </c>
      <c r="BD4" s="84" t="s">
        <v>114</v>
      </c>
      <c r="BE4" s="86" t="s">
        <v>112</v>
      </c>
      <c r="BF4" s="87" t="s">
        <v>109</v>
      </c>
      <c r="BG4" s="83" t="s">
        <v>110</v>
      </c>
      <c r="BH4" s="84" t="s">
        <v>111</v>
      </c>
      <c r="BI4" s="85" t="s">
        <v>112</v>
      </c>
      <c r="BJ4" s="84" t="s">
        <v>113</v>
      </c>
      <c r="BK4" s="85" t="s">
        <v>112</v>
      </c>
      <c r="BL4" s="84" t="s">
        <v>114</v>
      </c>
      <c r="BM4" s="86" t="s">
        <v>112</v>
      </c>
    </row>
    <row r="5" spans="1:65" ht="15">
      <c r="A5" s="13" t="s">
        <v>22</v>
      </c>
      <c r="B5" s="88">
        <f>SUM('[8]con'!F328)</f>
        <v>0</v>
      </c>
      <c r="C5" s="89">
        <f>IF(OR(B5=0,B$86=0),0,B5/B$87)*100</f>
        <v>0</v>
      </c>
      <c r="D5" s="90">
        <f>SUM('[8]con'!J328)</f>
        <v>0</v>
      </c>
      <c r="E5" s="91">
        <f>IF(OR(D5=0,B5=0),0,D5/B5)*100</f>
        <v>0</v>
      </c>
      <c r="F5" s="90">
        <f>SUM(H5-D5)</f>
        <v>0</v>
      </c>
      <c r="G5" s="91">
        <f>IF(OR(F5=0,B7=0),0,F5/B7)*100</f>
        <v>0</v>
      </c>
      <c r="H5" s="90">
        <f>SUM('[8]con'!N328)</f>
        <v>0</v>
      </c>
      <c r="I5" s="92">
        <f>IF(OR(H5=0,B5=0),0,H5/B5)*100</f>
        <v>0</v>
      </c>
      <c r="J5" s="88">
        <f>SUM('[8]con'!F461)</f>
        <v>0</v>
      </c>
      <c r="K5" s="89">
        <f>IF(OR(J5=0,J$86=0),0,J5/J$87)*100</f>
        <v>0</v>
      </c>
      <c r="L5" s="90">
        <f>SUM('[8]con'!J461)</f>
        <v>0</v>
      </c>
      <c r="M5" s="91">
        <f>IF(OR(L5=0,J5=0),0,L5/J5)*100</f>
        <v>0</v>
      </c>
      <c r="N5" s="90">
        <f>SUM(P5-L5)</f>
        <v>0</v>
      </c>
      <c r="O5" s="91">
        <f>IF(OR(N5=0,J7=0),0,N5/J7)*100</f>
        <v>0</v>
      </c>
      <c r="P5" s="90">
        <f>SUM('[8]con'!N461)</f>
        <v>0</v>
      </c>
      <c r="Q5" s="92">
        <f>IF(OR(P5=0,J5=0),0,P5/J5)*100</f>
        <v>0</v>
      </c>
      <c r="R5" s="88">
        <f>SUM('[8]con'!F583)</f>
        <v>0</v>
      </c>
      <c r="S5" s="89">
        <f>IF(OR(R5=0,R$86=0),0,R5/R$87)*100</f>
        <v>0</v>
      </c>
      <c r="T5" s="90">
        <f>SUM('[8]con'!J583)</f>
        <v>0</v>
      </c>
      <c r="U5" s="91">
        <f>IF(OR(T5=0,R5=0),0,T5/R5)*100</f>
        <v>0</v>
      </c>
      <c r="V5" s="90">
        <f>SUM(X5-T5)</f>
        <v>0</v>
      </c>
      <c r="W5" s="91">
        <f>IF(OR(V5=0,R7=0),0,V5/R7)*100</f>
        <v>0</v>
      </c>
      <c r="X5" s="90">
        <f>SUM('[8]con'!N583)</f>
        <v>0</v>
      </c>
      <c r="Y5" s="92">
        <f>IF(OR(X5=0,R5=0),0,X5/R5)*100</f>
        <v>0</v>
      </c>
      <c r="Z5" s="88">
        <f>SUM('[8]con'!F615)</f>
        <v>0</v>
      </c>
      <c r="AA5" s="89">
        <f>IF(OR(Z5=0,Z$86=0),0,Z5/Z$87)*100</f>
        <v>0</v>
      </c>
      <c r="AB5" s="90">
        <f>SUM('[8]con'!J615)</f>
        <v>0</v>
      </c>
      <c r="AC5" s="91">
        <f>IF(OR(AB5=0,Z5=0),0,AB5/Z5)*100</f>
        <v>0</v>
      </c>
      <c r="AD5" s="90">
        <f>SUM(AF5-AB5)</f>
        <v>0</v>
      </c>
      <c r="AE5" s="91">
        <f>IF(OR(AD5=0,Z7=0),0,AD5/Z7)*100</f>
        <v>0</v>
      </c>
      <c r="AF5" s="90">
        <f>SUM('[8]con'!N615)</f>
        <v>0</v>
      </c>
      <c r="AG5" s="92">
        <f>IF(OR(AF5=0,Z5=0),0,AF5/Z5)*100</f>
        <v>0</v>
      </c>
      <c r="AH5" s="88">
        <f>SUM('[8]con'!F640)</f>
        <v>0</v>
      </c>
      <c r="AI5" s="89">
        <f>IF(OR(AH5=0,AH$86=0),0,AH5/AH$87)*100</f>
        <v>0</v>
      </c>
      <c r="AJ5" s="90">
        <f>SUM('[8]con'!J640)</f>
        <v>0</v>
      </c>
      <c r="AK5" s="91">
        <f>IF(OR(AJ5=0,AH5=0),0,AJ5/AH5)*100</f>
        <v>0</v>
      </c>
      <c r="AL5" s="90">
        <f>SUM(AN5-AJ5)</f>
        <v>0</v>
      </c>
      <c r="AM5" s="91">
        <f>IF(OR(AL5=0,AH7=0),0,AL5/AH7)*100</f>
        <v>0</v>
      </c>
      <c r="AN5" s="90">
        <f>SUM('[8]con'!N640)</f>
        <v>0</v>
      </c>
      <c r="AO5" s="92">
        <f>IF(OR(AN5=0,AH5=0),0,AN5/AH5)*100</f>
        <v>0</v>
      </c>
      <c r="AP5" s="88">
        <f>SUM('[8]con'!F655)</f>
        <v>0</v>
      </c>
      <c r="AQ5" s="89">
        <f>IF(OR(AP5=0,AP$86=0),0,AP5/AP$87)*100</f>
        <v>0</v>
      </c>
      <c r="AR5" s="90">
        <f>SUM('[8]con'!J655)</f>
        <v>0</v>
      </c>
      <c r="AS5" s="91">
        <f>IF(OR(AR5=0,AP5=0),0,AR5/AP5)*100</f>
        <v>0</v>
      </c>
      <c r="AT5" s="90">
        <f>SUM(AV5-AR5)</f>
        <v>0</v>
      </c>
      <c r="AU5" s="91">
        <f>IF(OR(AT5=0,AP7=0),0,AT5/AP7)*100</f>
        <v>0</v>
      </c>
      <c r="AV5" s="90">
        <f>SUM('[8]con'!N655)</f>
        <v>0</v>
      </c>
      <c r="AW5" s="92">
        <f>IF(OR(AV5=0,AP5=0),0,AV5/AP5)*100</f>
        <v>0</v>
      </c>
      <c r="AX5" s="88">
        <f>SUM('[8]con'!F763)</f>
        <v>0</v>
      </c>
      <c r="AY5" s="89">
        <f>IF(OR(AX5=0,AX$86=0),0,AX5/AX$87)*100</f>
        <v>0</v>
      </c>
      <c r="AZ5" s="90">
        <f>SUM('[8]con'!J763)</f>
        <v>0</v>
      </c>
      <c r="BA5" s="91">
        <f>IF(OR(AZ5=0,AX5=0),0,AZ5/AX5)*100</f>
        <v>0</v>
      </c>
      <c r="BB5" s="90">
        <f>SUM(BD5-AZ5)</f>
        <v>0</v>
      </c>
      <c r="BC5" s="91">
        <f>IF(OR(BB5=0,AX7=0),0,BB5/AX7)*100</f>
        <v>0</v>
      </c>
      <c r="BD5" s="90">
        <f>SUM('[8]con'!N763)</f>
        <v>0</v>
      </c>
      <c r="BE5" s="92">
        <f>IF(OR(BD5=0,AX5=0),0,BD5/AX5)*100</f>
        <v>0</v>
      </c>
      <c r="BF5" s="93">
        <f>SUM(B5+J5+R5+Z5+AH5+AP5+AX5)</f>
        <v>0</v>
      </c>
      <c r="BG5" s="94">
        <f aca="true" t="shared" si="0" ref="BG5:BG68">IF(OR(BF5=0,BF$87=0),0,BF5/BF$87)*100</f>
        <v>0</v>
      </c>
      <c r="BH5" s="19">
        <f>SUM(D5+L5+T5+AB5+AJ5+AR5+AZ5)</f>
        <v>0</v>
      </c>
      <c r="BI5" s="15">
        <f>IF(OR(BH5=0,BF5=0),0,BH5/BF5)*100</f>
        <v>0</v>
      </c>
      <c r="BJ5" s="19">
        <f>SUM(F5+N5+V5+AD5+AL5+AT5+BB5)</f>
        <v>0</v>
      </c>
      <c r="BK5" s="15">
        <f>IF(OR(BJ5=0,BF5=0),0,BJ5/BF5)*100</f>
        <v>0</v>
      </c>
      <c r="BL5" s="19">
        <f>SUM(BH5+BJ5)</f>
        <v>0</v>
      </c>
      <c r="BM5" s="18">
        <f>IF(OR(BL5=0,BF5=0),0,BL5/BF5)*100</f>
        <v>0</v>
      </c>
    </row>
    <row r="6" spans="1:65" ht="15">
      <c r="A6" s="20" t="s">
        <v>23</v>
      </c>
      <c r="B6" s="95">
        <f>SUM('[8]per'!F328)</f>
        <v>1000000</v>
      </c>
      <c r="C6" s="89">
        <f>IF(OR(B6=0,B$86=0),0,B6/B$87)*100</f>
        <v>0.022172071546743267</v>
      </c>
      <c r="D6" s="23">
        <f>SUM('[8]per'!J328)</f>
        <v>435500</v>
      </c>
      <c r="E6" s="96">
        <f>IF(OR(D6=0,B6=0),0,D6/B6)*100</f>
        <v>43.55</v>
      </c>
      <c r="F6" s="23">
        <f>SUM(H6-D6)</f>
        <v>392436.606</v>
      </c>
      <c r="G6" s="96">
        <f>IF(OR(F6=0,B6=0),0,F6/B6)*100</f>
        <v>39.243660600000005</v>
      </c>
      <c r="H6" s="23">
        <f>SUM('[8]per'!N328)</f>
        <v>827936.606</v>
      </c>
      <c r="I6" s="24">
        <f>IF(OR(H6=0,B6=0),0,H6/B6)*100</f>
        <v>82.79366060000001</v>
      </c>
      <c r="J6" s="95">
        <f>SUM('[8]per'!F461)</f>
        <v>0</v>
      </c>
      <c r="K6" s="89">
        <f>IF(OR(J6=0,J$86=0),0,J6/J$87)*100</f>
        <v>0</v>
      </c>
      <c r="L6" s="23">
        <f>SUM('[8]per'!J461)</f>
        <v>0</v>
      </c>
      <c r="M6" s="96">
        <f>IF(OR(L6=0,J6=0),0,L6/J6)*100</f>
        <v>0</v>
      </c>
      <c r="N6" s="23">
        <f>SUM(P6-L6)</f>
        <v>0</v>
      </c>
      <c r="O6" s="96">
        <f>IF(OR(N6=0,J6=0),0,N6/J6)*100</f>
        <v>0</v>
      </c>
      <c r="P6" s="23">
        <f>SUM('[8]per'!N461)</f>
        <v>0</v>
      </c>
      <c r="Q6" s="24">
        <f>IF(OR(P6=0,J6=0),0,P6/J6)*100</f>
        <v>0</v>
      </c>
      <c r="R6" s="95">
        <f>SUM('[8]per'!F583)</f>
        <v>0</v>
      </c>
      <c r="S6" s="89">
        <f>IF(OR(R6=0,R$86=0),0,R6/R$87)*100</f>
        <v>0</v>
      </c>
      <c r="T6" s="23">
        <f>SUM('[8]per'!J583)</f>
        <v>0</v>
      </c>
      <c r="U6" s="96">
        <f>IF(OR(T6=0,R6=0),0,T6/R6)*100</f>
        <v>0</v>
      </c>
      <c r="V6" s="23">
        <f>SUM(X6-T6)</f>
        <v>0</v>
      </c>
      <c r="W6" s="96">
        <f>IF(OR(V6=0,R6=0),0,V6/R6)*100</f>
        <v>0</v>
      </c>
      <c r="X6" s="23">
        <f>SUM('[8]per'!N583)</f>
        <v>0</v>
      </c>
      <c r="Y6" s="24">
        <f>IF(OR(X6=0,R6=0),0,X6/R6)*100</f>
        <v>0</v>
      </c>
      <c r="Z6" s="95">
        <f>SUM('[8]per'!F615)</f>
        <v>600000</v>
      </c>
      <c r="AA6" s="89">
        <f>IF(OR(Z6=0,Z$86=0),0,Z6/Z$87)*100</f>
        <v>2.1164000105281167</v>
      </c>
      <c r="AB6" s="23">
        <f>SUM('[8]per'!J615)</f>
        <v>448995.92</v>
      </c>
      <c r="AC6" s="96">
        <f>IF(OR(AB6=0,Z6=0),0,AB6/Z6)*100</f>
        <v>74.83265333333333</v>
      </c>
      <c r="AD6" s="23">
        <f>SUM(AF6-AB6)</f>
        <v>107004.08000000002</v>
      </c>
      <c r="AE6" s="96">
        <f>IF(OR(AD6=0,Z6=0),0,AD6/Z6)*100</f>
        <v>17.83401333333334</v>
      </c>
      <c r="AF6" s="23">
        <f>SUM('[8]per'!N615)</f>
        <v>556000</v>
      </c>
      <c r="AG6" s="24">
        <f>IF(OR(AF6=0,Z6=0),0,AF6/Z6)*100</f>
        <v>92.66666666666666</v>
      </c>
      <c r="AH6" s="95">
        <f>SUM('[8]per'!F640)</f>
        <v>0</v>
      </c>
      <c r="AI6" s="89">
        <f>IF(OR(AH6=0,AH$86=0),0,AH6/AH$87)*100</f>
        <v>0</v>
      </c>
      <c r="AJ6" s="23">
        <f>SUM('[8]per'!J640)</f>
        <v>0</v>
      </c>
      <c r="AK6" s="96">
        <f>IF(OR(AJ6=0,AH6=0),0,AJ6/AH6)*100</f>
        <v>0</v>
      </c>
      <c r="AL6" s="23">
        <f>SUM(AN6-AJ6)</f>
        <v>0</v>
      </c>
      <c r="AM6" s="96">
        <f>IF(OR(AL6=0,AH6=0),0,AL6/AH6)*100</f>
        <v>0</v>
      </c>
      <c r="AN6" s="23">
        <f>SUM('[8]per'!N640)</f>
        <v>0</v>
      </c>
      <c r="AO6" s="24">
        <f>IF(OR(AN6=0,AH6=0),0,AN6/AH6)*100</f>
        <v>0</v>
      </c>
      <c r="AP6" s="95">
        <f>SUM('[8]per'!F655)</f>
        <v>1900000</v>
      </c>
      <c r="AQ6" s="89">
        <f>IF(OR(AP6=0,AP$86=0),0,AP6/AP$87)*100</f>
        <v>0.336432203103944</v>
      </c>
      <c r="AR6" s="23">
        <f>SUM('[8]per'!J655)</f>
        <v>368829.804</v>
      </c>
      <c r="AS6" s="96">
        <f>IF(OR(AR6=0,AP6=0),0,AR6/AP6)*100</f>
        <v>19.412094947368423</v>
      </c>
      <c r="AT6" s="23">
        <f>SUM(AV6-AR6)</f>
        <v>245846.71200000006</v>
      </c>
      <c r="AU6" s="96">
        <f>IF(OR(AT6=0,AP6=0),0,AT6/AP6)*100</f>
        <v>12.93930063157895</v>
      </c>
      <c r="AV6" s="23">
        <f>SUM('[8]per'!N655)</f>
        <v>614676.5160000001</v>
      </c>
      <c r="AW6" s="24">
        <f>IF(OR(AV6=0,AP6=0),0,AV6/AP6)*100</f>
        <v>32.351395578947375</v>
      </c>
      <c r="AX6" s="95">
        <f>SUM('[8]per'!F763)</f>
        <v>0</v>
      </c>
      <c r="AY6" s="89">
        <f>IF(OR(AX6=0,AX$86=0),0,AX6/AX$87)*100</f>
        <v>0</v>
      </c>
      <c r="AZ6" s="23">
        <f>SUM('[8]per'!J763)</f>
        <v>0</v>
      </c>
      <c r="BA6" s="96">
        <f>IF(OR(AZ6=0,AX6=0),0,AZ6/AX6)*100</f>
        <v>0</v>
      </c>
      <c r="BB6" s="23">
        <f>SUM(BD6-AZ6)</f>
        <v>0</v>
      </c>
      <c r="BC6" s="96">
        <f>IF(OR(BB6=0,AX6=0),0,BB6/AX6)*100</f>
        <v>0</v>
      </c>
      <c r="BD6" s="23">
        <f>SUM('[8]per'!N763)</f>
        <v>0</v>
      </c>
      <c r="BE6" s="24">
        <f>IF(OR(BD6=0,AX6=0),0,BD6/AX6)*100</f>
        <v>0</v>
      </c>
      <c r="BF6" s="97">
        <f>SUM(B6+J6+R6+Z6+AH6+AP6+AX6)</f>
        <v>3500000</v>
      </c>
      <c r="BG6" s="96">
        <f t="shared" si="0"/>
        <v>0.038925958960605335</v>
      </c>
      <c r="BH6" s="26">
        <f>SUM(D6+L6+T6+AB6+AJ6+AR6+AZ6)</f>
        <v>1253325.724</v>
      </c>
      <c r="BI6" s="22">
        <f>IF(OR(BH6=0,BF6=0),0,BH6/BF6)*100</f>
        <v>35.8093064</v>
      </c>
      <c r="BJ6" s="26">
        <f>SUM(F6+N6+V6+AD6+AL6+AT6+BB6)</f>
        <v>745287.398</v>
      </c>
      <c r="BK6" s="22">
        <f>IF(OR(BJ6=0,BF6=0),0,BJ6/BF6)*100</f>
        <v>21.29392565714286</v>
      </c>
      <c r="BL6" s="26">
        <f>SUM(BH6+BJ6)</f>
        <v>1998613.122</v>
      </c>
      <c r="BM6" s="25">
        <f>IF(OR(BL6=0,BF6=0),0,BL6/BF6)*100</f>
        <v>57.10323205714286</v>
      </c>
    </row>
    <row r="7" spans="1:65" ht="15">
      <c r="A7" s="20" t="s">
        <v>24</v>
      </c>
      <c r="B7" s="95">
        <f>SUM('[8]alc'!F328)</f>
        <v>0</v>
      </c>
      <c r="C7" s="89">
        <f aca="true" t="shared" si="1" ref="C7:C70">IF(OR(B7=0,B$86=0),0,B7/B$87)*100</f>
        <v>0</v>
      </c>
      <c r="D7" s="23">
        <f>SUM('[8]alc'!J328)</f>
        <v>0</v>
      </c>
      <c r="E7" s="96">
        <f aca="true" t="shared" si="2" ref="E7:E70">IF(OR(D7=0,B7=0),0,D7/B7)*100</f>
        <v>0</v>
      </c>
      <c r="F7" s="23">
        <f aca="true" t="shared" si="3" ref="F7:F70">SUM(H7-D7)</f>
        <v>0</v>
      </c>
      <c r="G7" s="96">
        <f aca="true" t="shared" si="4" ref="G7:G70">IF(OR(F7=0,B7=0),0,F7/B7)*100</f>
        <v>0</v>
      </c>
      <c r="H7" s="23">
        <f>SUM('[8]alc'!N328)</f>
        <v>0</v>
      </c>
      <c r="I7" s="24">
        <f aca="true" t="shared" si="5" ref="I7:I70">IF(OR(H7=0,B7=0),0,H7/B7)*100</f>
        <v>0</v>
      </c>
      <c r="J7" s="95">
        <f>SUM('[8]alc'!F461)</f>
        <v>0</v>
      </c>
      <c r="K7" s="89">
        <f aca="true" t="shared" si="6" ref="K7:K70">IF(OR(J7=0,J$86=0),0,J7/J$87)*100</f>
        <v>0</v>
      </c>
      <c r="L7" s="23">
        <f>SUM('[8]alc'!J461)</f>
        <v>0</v>
      </c>
      <c r="M7" s="96">
        <f aca="true" t="shared" si="7" ref="M7:M70">IF(OR(L7=0,J7=0),0,L7/J7)*100</f>
        <v>0</v>
      </c>
      <c r="N7" s="23">
        <f aca="true" t="shared" si="8" ref="N7:N70">SUM(P7-L7)</f>
        <v>0</v>
      </c>
      <c r="O7" s="96">
        <f aca="true" t="shared" si="9" ref="O7:O70">IF(OR(N7=0,J7=0),0,N7/J7)*100</f>
        <v>0</v>
      </c>
      <c r="P7" s="23">
        <f>SUM('[8]alc'!N461)</f>
        <v>0</v>
      </c>
      <c r="Q7" s="24">
        <f aca="true" t="shared" si="10" ref="Q7:Q70">IF(OR(P7=0,J7=0),0,P7/J7)*100</f>
        <v>0</v>
      </c>
      <c r="R7" s="95">
        <f>SUM('[8]alc'!F583)</f>
        <v>2595204.5439999998</v>
      </c>
      <c r="S7" s="89">
        <f aca="true" t="shared" si="11" ref="S7:S70">IF(OR(R7=0,R$86=0),0,R7/R$87)*100</f>
        <v>0</v>
      </c>
      <c r="T7" s="23">
        <f>SUM('[8]alc'!J583)</f>
        <v>1975698.617</v>
      </c>
      <c r="U7" s="96">
        <f aca="true" t="shared" si="12" ref="U7:U70">IF(OR(T7=0,R7=0),0,T7/R7)*100</f>
        <v>76.12882081174409</v>
      </c>
      <c r="V7" s="23">
        <f aca="true" t="shared" si="13" ref="V7:V70">SUM(X7-T7)</f>
        <v>559089.713</v>
      </c>
      <c r="W7" s="96">
        <f aca="true" t="shared" si="14" ref="W7:W70">IF(OR(V7=0,R7=0),0,V7/R7)*100</f>
        <v>21.54318488277123</v>
      </c>
      <c r="X7" s="23">
        <f>SUM('[8]alc'!N583)</f>
        <v>2534788.33</v>
      </c>
      <c r="Y7" s="24">
        <f aca="true" t="shared" si="15" ref="Y7:Y70">IF(OR(X7=0,R7=0),0,X7/R7)*100</f>
        <v>97.67200569451532</v>
      </c>
      <c r="Z7" s="95">
        <f>SUM('[8]alc'!F615)</f>
        <v>0</v>
      </c>
      <c r="AA7" s="89">
        <f aca="true" t="shared" si="16" ref="AA7:AA70">IF(OR(Z7=0,Z$86=0),0,Z7/Z$87)*100</f>
        <v>0</v>
      </c>
      <c r="AB7" s="23">
        <f>SUM('[8]alc'!J615)</f>
        <v>0</v>
      </c>
      <c r="AC7" s="96">
        <f aca="true" t="shared" si="17" ref="AC7:AC70">IF(OR(AB7=0,Z7=0),0,AB7/Z7)*100</f>
        <v>0</v>
      </c>
      <c r="AD7" s="23">
        <f aca="true" t="shared" si="18" ref="AD7:AD70">SUM(AF7-AB7)</f>
        <v>0</v>
      </c>
      <c r="AE7" s="96">
        <f aca="true" t="shared" si="19" ref="AE7:AE70">IF(OR(AD7=0,Z7=0),0,AD7/Z7)*100</f>
        <v>0</v>
      </c>
      <c r="AF7" s="23">
        <f>SUM('[8]alc'!N615)</f>
        <v>0</v>
      </c>
      <c r="AG7" s="24">
        <f aca="true" t="shared" si="20" ref="AG7:AG70">IF(OR(AF7=0,Z7=0),0,AF7/Z7)*100</f>
        <v>0</v>
      </c>
      <c r="AH7" s="95">
        <f>SUM('[8]alc'!F640)</f>
        <v>0</v>
      </c>
      <c r="AI7" s="89">
        <f aca="true" t="shared" si="21" ref="AI7:AI70">IF(OR(AH7=0,AH$86=0),0,AH7/AH$87)*100</f>
        <v>0</v>
      </c>
      <c r="AJ7" s="23">
        <f>SUM('[8]alc'!J640)</f>
        <v>0</v>
      </c>
      <c r="AK7" s="96">
        <f aca="true" t="shared" si="22" ref="AK7:AK70">IF(OR(AJ7=0,AH7=0),0,AJ7/AH7)*100</f>
        <v>0</v>
      </c>
      <c r="AL7" s="23">
        <f aca="true" t="shared" si="23" ref="AL7:AL70">SUM(AN7-AJ7)</f>
        <v>0</v>
      </c>
      <c r="AM7" s="96">
        <f aca="true" t="shared" si="24" ref="AM7:AM70">IF(OR(AL7=0,AH7=0),0,AL7/AH7)*100</f>
        <v>0</v>
      </c>
      <c r="AN7" s="23">
        <f>SUM('[8]alc'!N640)</f>
        <v>0</v>
      </c>
      <c r="AO7" s="24">
        <f aca="true" t="shared" si="25" ref="AO7:AO70">IF(OR(AN7=0,AH7=0),0,AN7/AH7)*100</f>
        <v>0</v>
      </c>
      <c r="AP7" s="95">
        <f>SUM('[8]alc'!F655)</f>
        <v>48189099.434</v>
      </c>
      <c r="AQ7" s="89">
        <f aca="true" t="shared" si="26" ref="AQ7:AQ70">IF(OR(AP7=0,AP$86=0),0,AP7/AP$87)*100</f>
        <v>8.5328236253556</v>
      </c>
      <c r="AR7" s="23">
        <f>SUM('[8]alc'!J655)</f>
        <v>19533802.717</v>
      </c>
      <c r="AS7" s="96">
        <f aca="true" t="shared" si="27" ref="AS7:AS70">IF(OR(AR7=0,AP7=0),0,AR7/AP7)*100</f>
        <v>40.53572892299758</v>
      </c>
      <c r="AT7" s="23">
        <f aca="true" t="shared" si="28" ref="AT7:AT70">SUM(AV7-AR7)</f>
        <v>12113182.856000002</v>
      </c>
      <c r="AU7" s="96">
        <f aca="true" t="shared" si="29" ref="AU7:AU70">IF(OR(AT7=0,AP7=0),0,AT7/AP7)*100</f>
        <v>25.136769514836587</v>
      </c>
      <c r="AV7" s="23">
        <f>SUM('[8]alc'!N655)</f>
        <v>31646985.573000003</v>
      </c>
      <c r="AW7" s="24">
        <f aca="true" t="shared" si="30" ref="AW7:AW70">IF(OR(AV7=0,AP7=0),0,AV7/AP7)*100</f>
        <v>65.67249843783416</v>
      </c>
      <c r="AX7" s="95">
        <f>SUM('[8]alc'!F763)</f>
        <v>0</v>
      </c>
      <c r="AY7" s="89">
        <f aca="true" t="shared" si="31" ref="AY7:AY70">IF(OR(AX7=0,AX$86=0),0,AX7/AX$87)*100</f>
        <v>0</v>
      </c>
      <c r="AZ7" s="23">
        <f>SUM('[8]alc'!J763)</f>
        <v>0</v>
      </c>
      <c r="BA7" s="96">
        <f aca="true" t="shared" si="32" ref="BA7:BA70">IF(OR(AZ7=0,AX7=0),0,AZ7/AX7)*100</f>
        <v>0</v>
      </c>
      <c r="BB7" s="23">
        <f aca="true" t="shared" si="33" ref="BB7:BB70">SUM(BD7-AZ7)</f>
        <v>0</v>
      </c>
      <c r="BC7" s="96">
        <f aca="true" t="shared" si="34" ref="BC7:BC70">IF(OR(BB7=0,AX7=0),0,BB7/AX7)*100</f>
        <v>0</v>
      </c>
      <c r="BD7" s="23">
        <f>SUM('[8]alc'!N763)</f>
        <v>0</v>
      </c>
      <c r="BE7" s="24">
        <f aca="true" t="shared" si="35" ref="BE7:BE70">IF(OR(BD7=0,AX7=0),0,BD7/AX7)*100</f>
        <v>0</v>
      </c>
      <c r="BF7" s="97">
        <f>SUM(B7+J7+R7+Z7+AH7+AP7+AX7)</f>
        <v>50784303.978</v>
      </c>
      <c r="BG7" s="96">
        <f t="shared" si="0"/>
        <v>0.5648079235687241</v>
      </c>
      <c r="BH7" s="26">
        <f>SUM(D7+L7+T7+AB7+AJ7+AR7+AZ7)</f>
        <v>21509501.334</v>
      </c>
      <c r="BI7" s="22">
        <f aca="true" t="shared" si="36" ref="BI7:BI70">IF(OR(BH7=0,BF7=0),0,BH7/BF7)*100</f>
        <v>42.354624655913405</v>
      </c>
      <c r="BJ7" s="26">
        <f>SUM(F7+N7+V7+AD7+AL7+AT7+BB7)</f>
        <v>12672272.569000002</v>
      </c>
      <c r="BK7" s="22">
        <f aca="true" t="shared" si="37" ref="BK7:BK70">IF(OR(BJ7=0,BF7=0),0,BJ7/BF7)*100</f>
        <v>24.953128380945596</v>
      </c>
      <c r="BL7" s="26">
        <f>SUM(BH7+BJ7)</f>
        <v>34181773.903</v>
      </c>
      <c r="BM7" s="25">
        <f aca="true" t="shared" si="38" ref="BM7:BM70">IF(OR(BL7=0,BF7=0),0,BL7/BF7)*100</f>
        <v>67.307753036859</v>
      </c>
    </row>
    <row r="8" spans="1:65" ht="15">
      <c r="A8" s="20" t="s">
        <v>25</v>
      </c>
      <c r="B8" s="95">
        <f>SUM('[8]vee'!F328)</f>
        <v>0</v>
      </c>
      <c r="C8" s="89">
        <f t="shared" si="1"/>
        <v>0</v>
      </c>
      <c r="D8" s="23">
        <f>SUM('[8]vee'!J328)</f>
        <v>0</v>
      </c>
      <c r="E8" s="96">
        <f t="shared" si="2"/>
        <v>0</v>
      </c>
      <c r="F8" s="23">
        <f t="shared" si="3"/>
        <v>0</v>
      </c>
      <c r="G8" s="96">
        <f t="shared" si="4"/>
        <v>0</v>
      </c>
      <c r="H8" s="23">
        <f>SUM('[8]vee'!N328)</f>
        <v>0</v>
      </c>
      <c r="I8" s="24">
        <f t="shared" si="5"/>
        <v>0</v>
      </c>
      <c r="J8" s="95">
        <f>SUM('[8]vee'!F461)</f>
        <v>0</v>
      </c>
      <c r="K8" s="89">
        <f t="shared" si="6"/>
        <v>0</v>
      </c>
      <c r="L8" s="23">
        <f>SUM('[8]vee'!J461)</f>
        <v>0</v>
      </c>
      <c r="M8" s="96">
        <f t="shared" si="7"/>
        <v>0</v>
      </c>
      <c r="N8" s="23">
        <f t="shared" si="8"/>
        <v>0</v>
      </c>
      <c r="O8" s="96">
        <f t="shared" si="9"/>
        <v>0</v>
      </c>
      <c r="P8" s="23">
        <f>SUM('[8]vee'!N461)</f>
        <v>0</v>
      </c>
      <c r="Q8" s="24">
        <f t="shared" si="10"/>
        <v>0</v>
      </c>
      <c r="R8" s="95">
        <f>SUM('[8]vee'!F583)</f>
        <v>0</v>
      </c>
      <c r="S8" s="89">
        <f t="shared" si="11"/>
        <v>0</v>
      </c>
      <c r="T8" s="23">
        <f>SUM('[8]vee'!J583)</f>
        <v>0</v>
      </c>
      <c r="U8" s="96">
        <f t="shared" si="12"/>
        <v>0</v>
      </c>
      <c r="V8" s="23">
        <f t="shared" si="13"/>
        <v>0</v>
      </c>
      <c r="W8" s="96">
        <f t="shared" si="14"/>
        <v>0</v>
      </c>
      <c r="X8" s="23">
        <f>SUM('[8]vee'!N583)</f>
        <v>0</v>
      </c>
      <c r="Y8" s="24">
        <f t="shared" si="15"/>
        <v>0</v>
      </c>
      <c r="Z8" s="95">
        <f>SUM('[8]vee'!F615)</f>
        <v>738479.25</v>
      </c>
      <c r="AA8" s="89">
        <f t="shared" si="16"/>
        <v>2.604862487457993</v>
      </c>
      <c r="AB8" s="23">
        <f>SUM('[8]vee'!J615)</f>
        <v>518792.483</v>
      </c>
      <c r="AC8" s="96">
        <f t="shared" si="17"/>
        <v>70.25146380213121</v>
      </c>
      <c r="AD8" s="23">
        <f t="shared" si="18"/>
        <v>186360.77500000002</v>
      </c>
      <c r="AE8" s="96">
        <f t="shared" si="19"/>
        <v>25.23574968423284</v>
      </c>
      <c r="AF8" s="23">
        <f>SUM('[8]vee'!N615)</f>
        <v>705153.258</v>
      </c>
      <c r="AG8" s="24">
        <f t="shared" si="20"/>
        <v>95.48721348636404</v>
      </c>
      <c r="AH8" s="95">
        <f>SUM('[8]vee'!F640)</f>
        <v>0</v>
      </c>
      <c r="AI8" s="89">
        <f t="shared" si="21"/>
        <v>0</v>
      </c>
      <c r="AJ8" s="23">
        <f>SUM('[8]vee'!J640)</f>
        <v>0</v>
      </c>
      <c r="AK8" s="96">
        <f t="shared" si="22"/>
        <v>0</v>
      </c>
      <c r="AL8" s="23">
        <f t="shared" si="23"/>
        <v>0</v>
      </c>
      <c r="AM8" s="96">
        <f t="shared" si="24"/>
        <v>0</v>
      </c>
      <c r="AN8" s="23">
        <f>SUM('[8]vee'!N640)</f>
        <v>0</v>
      </c>
      <c r="AO8" s="24">
        <f t="shared" si="25"/>
        <v>0</v>
      </c>
      <c r="AP8" s="95">
        <f>SUM('[8]vee'!F655)</f>
        <v>1251277.71</v>
      </c>
      <c r="AQ8" s="89">
        <f t="shared" si="26"/>
        <v>0.22156321930008313</v>
      </c>
      <c r="AR8" s="23">
        <f>SUM('[8]vee'!J655)</f>
        <v>882427.098</v>
      </c>
      <c r="AS8" s="96">
        <f t="shared" si="27"/>
        <v>70.52208242405277</v>
      </c>
      <c r="AT8" s="23">
        <f t="shared" si="28"/>
        <v>140551.19900000002</v>
      </c>
      <c r="AU8" s="96">
        <f t="shared" si="29"/>
        <v>11.23261430110507</v>
      </c>
      <c r="AV8" s="23">
        <f>SUM('[8]vee'!N655)</f>
        <v>1022978.297</v>
      </c>
      <c r="AW8" s="24">
        <f t="shared" si="30"/>
        <v>81.75469672515784</v>
      </c>
      <c r="AX8" s="95">
        <f>SUM('[8]vee'!F763)</f>
        <v>0</v>
      </c>
      <c r="AY8" s="89">
        <f t="shared" si="31"/>
        <v>0</v>
      </c>
      <c r="AZ8" s="23">
        <f>SUM('[8]vee'!J763)</f>
        <v>0</v>
      </c>
      <c r="BA8" s="96">
        <f t="shared" si="32"/>
        <v>0</v>
      </c>
      <c r="BB8" s="23">
        <f t="shared" si="33"/>
        <v>0</v>
      </c>
      <c r="BC8" s="96">
        <f t="shared" si="34"/>
        <v>0</v>
      </c>
      <c r="BD8" s="23">
        <f>SUM('[8]vee'!N763)</f>
        <v>0</v>
      </c>
      <c r="BE8" s="24">
        <f t="shared" si="35"/>
        <v>0</v>
      </c>
      <c r="BF8" s="97">
        <f>SUM(B8+J8+R8+Z8+AH8+AP8+AX8)</f>
        <v>1989756.96</v>
      </c>
      <c r="BG8" s="96">
        <f t="shared" si="0"/>
        <v>0.022129485076153952</v>
      </c>
      <c r="BH8" s="26">
        <f>SUM(D8+L8+T8+AB8+AJ8+AR8+AZ8)</f>
        <v>1401219.581</v>
      </c>
      <c r="BI8" s="22">
        <f t="shared" si="36"/>
        <v>70.42164491285409</v>
      </c>
      <c r="BJ8" s="26">
        <f>SUM(F8+N8+V8+AD8+AL8+AT8+BB8)</f>
        <v>326911.97400000005</v>
      </c>
      <c r="BK8" s="22">
        <f t="shared" si="37"/>
        <v>16.429743962297792</v>
      </c>
      <c r="BL8" s="26">
        <f>SUM(BH8+BJ8)</f>
        <v>1728131.5550000002</v>
      </c>
      <c r="BM8" s="25">
        <f t="shared" si="38"/>
        <v>86.85138887515188</v>
      </c>
    </row>
    <row r="9" spans="1:65" ht="15">
      <c r="A9" s="20" t="s">
        <v>26</v>
      </c>
      <c r="B9" s="95">
        <f>SUM('[8]gob'!F328)</f>
        <v>14821518.762</v>
      </c>
      <c r="C9" s="89">
        <f t="shared" si="1"/>
        <v>0.3286237744224617</v>
      </c>
      <c r="D9" s="23">
        <f>SUM('[8]gob'!J328)</f>
        <v>5808082.722999999</v>
      </c>
      <c r="E9" s="96">
        <f t="shared" si="2"/>
        <v>39.18682569758636</v>
      </c>
      <c r="F9" s="23">
        <f t="shared" si="3"/>
        <v>6227122.369000001</v>
      </c>
      <c r="G9" s="96">
        <f t="shared" si="4"/>
        <v>42.01406393631768</v>
      </c>
      <c r="H9" s="23">
        <f>SUM('[8]gob'!N328)</f>
        <v>12035205.092</v>
      </c>
      <c r="I9" s="24">
        <f t="shared" si="5"/>
        <v>81.20088963390404</v>
      </c>
      <c r="J9" s="95">
        <f>SUM('[8]gob'!F461)</f>
        <v>20816601</v>
      </c>
      <c r="K9" s="89">
        <f t="shared" si="6"/>
        <v>0</v>
      </c>
      <c r="L9" s="23">
        <f>SUM('[8]gob'!J461)</f>
        <v>7422063.3549999995</v>
      </c>
      <c r="M9" s="96">
        <f t="shared" si="7"/>
        <v>35.65454011920582</v>
      </c>
      <c r="N9" s="23">
        <f t="shared" si="8"/>
        <v>9102454.61</v>
      </c>
      <c r="O9" s="96">
        <f t="shared" si="9"/>
        <v>43.72690147637455</v>
      </c>
      <c r="P9" s="23">
        <f>SUM('[8]gob'!N461)</f>
        <v>16524517.964999998</v>
      </c>
      <c r="Q9" s="24">
        <f t="shared" si="10"/>
        <v>79.38144159558036</v>
      </c>
      <c r="R9" s="95">
        <f>SUM('[8]gob'!F583)</f>
        <v>0</v>
      </c>
      <c r="S9" s="89">
        <f t="shared" si="11"/>
        <v>0</v>
      </c>
      <c r="T9" s="23">
        <f>SUM('[8]gob'!J583)</f>
        <v>0</v>
      </c>
      <c r="U9" s="96">
        <f t="shared" si="12"/>
        <v>0</v>
      </c>
      <c r="V9" s="23">
        <f t="shared" si="13"/>
        <v>0</v>
      </c>
      <c r="W9" s="96">
        <f t="shared" si="14"/>
        <v>0</v>
      </c>
      <c r="X9" s="23">
        <f>SUM('[8]gob'!N583)</f>
        <v>0</v>
      </c>
      <c r="Y9" s="24">
        <f t="shared" si="15"/>
        <v>0</v>
      </c>
      <c r="Z9" s="95">
        <f>SUM('[8]gob'!F615)</f>
        <v>0</v>
      </c>
      <c r="AA9" s="89">
        <f t="shared" si="16"/>
        <v>0</v>
      </c>
      <c r="AB9" s="23">
        <f>SUM('[8]gob'!J615)</f>
        <v>0</v>
      </c>
      <c r="AC9" s="96">
        <f t="shared" si="17"/>
        <v>0</v>
      </c>
      <c r="AD9" s="23">
        <f t="shared" si="18"/>
        <v>0</v>
      </c>
      <c r="AE9" s="96">
        <f t="shared" si="19"/>
        <v>0</v>
      </c>
      <c r="AF9" s="23">
        <f>SUM('[8]gob'!N615)</f>
        <v>0</v>
      </c>
      <c r="AG9" s="24">
        <f t="shared" si="20"/>
        <v>0</v>
      </c>
      <c r="AH9" s="95">
        <f>SUM('[8]gob'!F640)</f>
        <v>9760000</v>
      </c>
      <c r="AI9" s="89">
        <f t="shared" si="21"/>
        <v>0</v>
      </c>
      <c r="AJ9" s="23">
        <f>SUM('[8]gob'!J640)</f>
        <v>2383102.888</v>
      </c>
      <c r="AK9" s="96">
        <f t="shared" si="22"/>
        <v>24.417037786885242</v>
      </c>
      <c r="AL9" s="23">
        <f t="shared" si="23"/>
        <v>6063938.450999999</v>
      </c>
      <c r="AM9" s="96">
        <f t="shared" si="24"/>
        <v>62.130516915983605</v>
      </c>
      <c r="AN9" s="23">
        <f>SUM('[8]gob'!N640)</f>
        <v>8447041.339</v>
      </c>
      <c r="AO9" s="24">
        <f t="shared" si="25"/>
        <v>86.54755470286885</v>
      </c>
      <c r="AP9" s="95">
        <f>SUM('[8]gob'!F655)</f>
        <v>13107749</v>
      </c>
      <c r="AQ9" s="89">
        <f t="shared" si="26"/>
        <v>2.3209836177913257</v>
      </c>
      <c r="AR9" s="23">
        <f>SUM('[8]gob'!J655)</f>
        <v>5759289.7129999995</v>
      </c>
      <c r="AS9" s="96">
        <f t="shared" si="27"/>
        <v>43.93805307837371</v>
      </c>
      <c r="AT9" s="23">
        <f t="shared" si="28"/>
        <v>5195569.034000002</v>
      </c>
      <c r="AU9" s="96">
        <f t="shared" si="29"/>
        <v>39.63738574792668</v>
      </c>
      <c r="AV9" s="23">
        <f>SUM('[8]gob'!N655)</f>
        <v>10954858.747000001</v>
      </c>
      <c r="AW9" s="24">
        <f t="shared" si="30"/>
        <v>83.5754388263004</v>
      </c>
      <c r="AX9" s="95">
        <f>SUM('[8]gob'!F763)</f>
        <v>0</v>
      </c>
      <c r="AY9" s="89">
        <f t="shared" si="31"/>
        <v>0</v>
      </c>
      <c r="AZ9" s="23">
        <f>SUM('[8]gob'!J763)</f>
        <v>0</v>
      </c>
      <c r="BA9" s="96">
        <f t="shared" si="32"/>
        <v>0</v>
      </c>
      <c r="BB9" s="23">
        <f t="shared" si="33"/>
        <v>0</v>
      </c>
      <c r="BC9" s="96">
        <f t="shared" si="34"/>
        <v>0</v>
      </c>
      <c r="BD9" s="23">
        <f>SUM('[8]gob'!N763)</f>
        <v>0</v>
      </c>
      <c r="BE9" s="24">
        <f t="shared" si="35"/>
        <v>0</v>
      </c>
      <c r="BF9" s="97">
        <f>SUM(B9+J9+R9+Z9+AH9+AP9+AX9)</f>
        <v>58505868.762</v>
      </c>
      <c r="BG9" s="96">
        <f t="shared" si="0"/>
        <v>0.6506848703954783</v>
      </c>
      <c r="BH9" s="26">
        <f>SUM(D9+L9+T9+AB9+AJ9+AR9+AZ9)</f>
        <v>21372538.678999998</v>
      </c>
      <c r="BI9" s="22">
        <f t="shared" si="36"/>
        <v>36.53058937718334</v>
      </c>
      <c r="BJ9" s="26">
        <f>SUM(F9+N9+V9+AD9+AL9+AT9+BB9)</f>
        <v>26589084.464</v>
      </c>
      <c r="BK9" s="22">
        <f t="shared" si="37"/>
        <v>45.446867171844836</v>
      </c>
      <c r="BL9" s="26">
        <f>SUM(BH9+BJ9)</f>
        <v>47961623.143</v>
      </c>
      <c r="BM9" s="25">
        <f t="shared" si="38"/>
        <v>81.97745654902818</v>
      </c>
    </row>
    <row r="10" spans="1:65" ht="15">
      <c r="A10" s="20" t="s">
        <v>27</v>
      </c>
      <c r="B10" s="95">
        <f>SUM(B11:B14)</f>
        <v>0</v>
      </c>
      <c r="C10" s="89">
        <f t="shared" si="1"/>
        <v>0</v>
      </c>
      <c r="D10" s="23">
        <f>SUM(D11:D14)</f>
        <v>0</v>
      </c>
      <c r="E10" s="96">
        <f t="shared" si="2"/>
        <v>0</v>
      </c>
      <c r="F10" s="23">
        <f t="shared" si="3"/>
        <v>0</v>
      </c>
      <c r="G10" s="96">
        <f t="shared" si="4"/>
        <v>0</v>
      </c>
      <c r="H10" s="23">
        <f>SUM(H11:H14)</f>
        <v>0</v>
      </c>
      <c r="I10" s="24">
        <f t="shared" si="5"/>
        <v>0</v>
      </c>
      <c r="J10" s="95">
        <f>SUM(J11:J14)</f>
        <v>0</v>
      </c>
      <c r="K10" s="89">
        <f t="shared" si="6"/>
        <v>0</v>
      </c>
      <c r="L10" s="23">
        <f>SUM(L11:L14)</f>
        <v>0</v>
      </c>
      <c r="M10" s="96">
        <f t="shared" si="7"/>
        <v>0</v>
      </c>
      <c r="N10" s="23">
        <f t="shared" si="8"/>
        <v>0</v>
      </c>
      <c r="O10" s="96">
        <f t="shared" si="9"/>
        <v>0</v>
      </c>
      <c r="P10" s="23">
        <f>SUM(P11:P14)</f>
        <v>0</v>
      </c>
      <c r="Q10" s="24">
        <f t="shared" si="10"/>
        <v>0</v>
      </c>
      <c r="R10" s="95">
        <f>SUM(R11:R14)</f>
        <v>0</v>
      </c>
      <c r="S10" s="89">
        <f t="shared" si="11"/>
        <v>0</v>
      </c>
      <c r="T10" s="23">
        <f>SUM(T11:T14)</f>
        <v>0</v>
      </c>
      <c r="U10" s="96">
        <f t="shared" si="12"/>
        <v>0</v>
      </c>
      <c r="V10" s="23">
        <f t="shared" si="13"/>
        <v>0</v>
      </c>
      <c r="W10" s="96">
        <f t="shared" si="14"/>
        <v>0</v>
      </c>
      <c r="X10" s="23">
        <f>SUM(X11:X14)</f>
        <v>0</v>
      </c>
      <c r="Y10" s="24">
        <f t="shared" si="15"/>
        <v>0</v>
      </c>
      <c r="Z10" s="95">
        <f>SUM(Z11:Z14)</f>
        <v>0</v>
      </c>
      <c r="AA10" s="89">
        <f t="shared" si="16"/>
        <v>0</v>
      </c>
      <c r="AB10" s="23">
        <f>SUM(AB11:AB14)</f>
        <v>0</v>
      </c>
      <c r="AC10" s="96">
        <f t="shared" si="17"/>
        <v>0</v>
      </c>
      <c r="AD10" s="23">
        <f t="shared" si="18"/>
        <v>0</v>
      </c>
      <c r="AE10" s="96">
        <f t="shared" si="19"/>
        <v>0</v>
      </c>
      <c r="AF10" s="23">
        <f>SUM(AF11:AF14)</f>
        <v>0</v>
      </c>
      <c r="AG10" s="24">
        <f t="shared" si="20"/>
        <v>0</v>
      </c>
      <c r="AH10" s="95">
        <f>SUM(AH11:AH14)</f>
        <v>0</v>
      </c>
      <c r="AI10" s="89">
        <f t="shared" si="21"/>
        <v>0</v>
      </c>
      <c r="AJ10" s="23">
        <f>SUM(AJ11:AJ14)</f>
        <v>0</v>
      </c>
      <c r="AK10" s="96">
        <f t="shared" si="22"/>
        <v>0</v>
      </c>
      <c r="AL10" s="23">
        <f t="shared" si="23"/>
        <v>0</v>
      </c>
      <c r="AM10" s="96">
        <f t="shared" si="24"/>
        <v>0</v>
      </c>
      <c r="AN10" s="23">
        <f>SUM(AN11:AN14)</f>
        <v>0</v>
      </c>
      <c r="AO10" s="24">
        <f t="shared" si="25"/>
        <v>0</v>
      </c>
      <c r="AP10" s="95">
        <f>SUM(AP11:AP14)</f>
        <v>12665398.915</v>
      </c>
      <c r="AQ10" s="89">
        <f t="shared" si="26"/>
        <v>2.242656873770396</v>
      </c>
      <c r="AR10" s="23">
        <f>SUM(AR11:AR14)</f>
        <v>4439776.613</v>
      </c>
      <c r="AS10" s="96">
        <f t="shared" si="27"/>
        <v>35.05437643769628</v>
      </c>
      <c r="AT10" s="23">
        <f t="shared" si="28"/>
        <v>3478687.130000001</v>
      </c>
      <c r="AU10" s="96">
        <f t="shared" si="29"/>
        <v>27.466068406894717</v>
      </c>
      <c r="AV10" s="23">
        <f>SUM(AV11:AV14)</f>
        <v>7918463.743000001</v>
      </c>
      <c r="AW10" s="24">
        <f t="shared" si="30"/>
        <v>62.520444844591</v>
      </c>
      <c r="AX10" s="95">
        <f>SUM(AX11:AX14)</f>
        <v>34485400</v>
      </c>
      <c r="AY10" s="89">
        <f t="shared" si="31"/>
        <v>0</v>
      </c>
      <c r="AZ10" s="23">
        <f>SUM(AZ11:AZ14)</f>
        <v>7366855.807999999</v>
      </c>
      <c r="BA10" s="96">
        <f t="shared" si="32"/>
        <v>21.362245495195065</v>
      </c>
      <c r="BB10" s="23">
        <f t="shared" si="33"/>
        <v>16305297.436</v>
      </c>
      <c r="BC10" s="96">
        <f t="shared" si="34"/>
        <v>47.28174078305602</v>
      </c>
      <c r="BD10" s="23">
        <f>SUM(BD11:BD14)</f>
        <v>23672153.244</v>
      </c>
      <c r="BE10" s="24">
        <f t="shared" si="35"/>
        <v>68.64398627825108</v>
      </c>
      <c r="BF10" s="97">
        <f>SUM(BF11:BF14)</f>
        <v>47150798.915</v>
      </c>
      <c r="BG10" s="96">
        <f t="shared" si="0"/>
        <v>0.5243971610071556</v>
      </c>
      <c r="BH10" s="26">
        <f>SUM(BH11:BH14)</f>
        <v>11806632.421</v>
      </c>
      <c r="BI10" s="22">
        <f t="shared" si="36"/>
        <v>25.040153491957014</v>
      </c>
      <c r="BJ10" s="26">
        <f>SUM(BJ11:BJ14)</f>
        <v>19783984.566</v>
      </c>
      <c r="BK10" s="22">
        <f t="shared" si="37"/>
        <v>41.95895938405013</v>
      </c>
      <c r="BL10" s="26">
        <f>SUM(BL11:BL14)</f>
        <v>31590616.987</v>
      </c>
      <c r="BM10" s="25">
        <f t="shared" si="38"/>
        <v>66.99911287600713</v>
      </c>
    </row>
    <row r="11" spans="1:65" ht="15">
      <c r="A11" s="20" t="s">
        <v>28</v>
      </c>
      <c r="B11" s="95">
        <f>SUM('[8]cor'!F328)</f>
        <v>0</v>
      </c>
      <c r="C11" s="89">
        <f t="shared" si="1"/>
        <v>0</v>
      </c>
      <c r="D11" s="23">
        <f>SUM('[8]cor'!J328)</f>
        <v>0</v>
      </c>
      <c r="E11" s="96">
        <f t="shared" si="2"/>
        <v>0</v>
      </c>
      <c r="F11" s="23">
        <f t="shared" si="3"/>
        <v>0</v>
      </c>
      <c r="G11" s="96">
        <f t="shared" si="4"/>
        <v>0</v>
      </c>
      <c r="H11" s="23">
        <f>SUM('[8]cor'!N328)</f>
        <v>0</v>
      </c>
      <c r="I11" s="24">
        <f t="shared" si="5"/>
        <v>0</v>
      </c>
      <c r="J11" s="95">
        <f>SUM('[8]cor'!F461)</f>
        <v>0</v>
      </c>
      <c r="K11" s="89">
        <f t="shared" si="6"/>
        <v>0</v>
      </c>
      <c r="L11" s="23">
        <f>SUM('[8]cor'!J461)</f>
        <v>0</v>
      </c>
      <c r="M11" s="96">
        <f t="shared" si="7"/>
        <v>0</v>
      </c>
      <c r="N11" s="23">
        <f t="shared" si="8"/>
        <v>0</v>
      </c>
      <c r="O11" s="96">
        <f t="shared" si="9"/>
        <v>0</v>
      </c>
      <c r="P11" s="23">
        <f>SUM('[8]cor'!N461)</f>
        <v>0</v>
      </c>
      <c r="Q11" s="24">
        <f t="shared" si="10"/>
        <v>0</v>
      </c>
      <c r="R11" s="95">
        <f>SUM('[8]cor'!F583)</f>
        <v>0</v>
      </c>
      <c r="S11" s="89">
        <f t="shared" si="11"/>
        <v>0</v>
      </c>
      <c r="T11" s="23">
        <f>SUM('[8]cor'!J583)</f>
        <v>0</v>
      </c>
      <c r="U11" s="96">
        <f t="shared" si="12"/>
        <v>0</v>
      </c>
      <c r="V11" s="23">
        <f t="shared" si="13"/>
        <v>0</v>
      </c>
      <c r="W11" s="96">
        <f t="shared" si="14"/>
        <v>0</v>
      </c>
      <c r="X11" s="23">
        <f>SUM('[8]cor'!N583)</f>
        <v>0</v>
      </c>
      <c r="Y11" s="24">
        <f t="shared" si="15"/>
        <v>0</v>
      </c>
      <c r="Z11" s="95">
        <f>SUM('[8]cor'!F615)</f>
        <v>0</v>
      </c>
      <c r="AA11" s="89">
        <f t="shared" si="16"/>
        <v>0</v>
      </c>
      <c r="AB11" s="23">
        <f>SUM('[8]cor'!J615)</f>
        <v>0</v>
      </c>
      <c r="AC11" s="96">
        <f t="shared" si="17"/>
        <v>0</v>
      </c>
      <c r="AD11" s="23">
        <f t="shared" si="18"/>
        <v>0</v>
      </c>
      <c r="AE11" s="96">
        <f t="shared" si="19"/>
        <v>0</v>
      </c>
      <c r="AF11" s="23">
        <f>SUM('[8]cor'!N615)</f>
        <v>0</v>
      </c>
      <c r="AG11" s="24">
        <f t="shared" si="20"/>
        <v>0</v>
      </c>
      <c r="AH11" s="95">
        <f>SUM('[8]cor'!F640)</f>
        <v>0</v>
      </c>
      <c r="AI11" s="89">
        <f t="shared" si="21"/>
        <v>0</v>
      </c>
      <c r="AJ11" s="23">
        <f>SUM('[8]cor'!J640)</f>
        <v>0</v>
      </c>
      <c r="AK11" s="96">
        <f t="shared" si="22"/>
        <v>0</v>
      </c>
      <c r="AL11" s="23">
        <f t="shared" si="23"/>
        <v>0</v>
      </c>
      <c r="AM11" s="96">
        <f t="shared" si="24"/>
        <v>0</v>
      </c>
      <c r="AN11" s="23">
        <f>SUM('[8]cor'!N640)</f>
        <v>0</v>
      </c>
      <c r="AO11" s="24">
        <f t="shared" si="25"/>
        <v>0</v>
      </c>
      <c r="AP11" s="95">
        <f>SUM('[8]cor'!F655)</f>
        <v>8665398.915</v>
      </c>
      <c r="AQ11" s="89">
        <f t="shared" si="26"/>
        <v>1.534378551446303</v>
      </c>
      <c r="AR11" s="23">
        <f>SUM('[8]cor'!J655)</f>
        <v>4408832.453</v>
      </c>
      <c r="AS11" s="96">
        <f t="shared" si="27"/>
        <v>50.87858615912319</v>
      </c>
      <c r="AT11" s="23">
        <f t="shared" si="28"/>
        <v>3082484.090000001</v>
      </c>
      <c r="AU11" s="96">
        <f t="shared" si="29"/>
        <v>35.572327601261975</v>
      </c>
      <c r="AV11" s="23">
        <f>SUM('[8]cor'!N655)</f>
        <v>7491316.5430000005</v>
      </c>
      <c r="AW11" s="24">
        <f t="shared" si="30"/>
        <v>86.45091376038516</v>
      </c>
      <c r="AX11" s="95">
        <f>SUM('[8]cor'!F763)</f>
        <v>34485400</v>
      </c>
      <c r="AY11" s="89">
        <f t="shared" si="31"/>
        <v>0</v>
      </c>
      <c r="AZ11" s="23">
        <f>SUM('[8]cor'!J763)</f>
        <v>7366855.807999999</v>
      </c>
      <c r="BA11" s="96">
        <f t="shared" si="32"/>
        <v>21.362245495195065</v>
      </c>
      <c r="BB11" s="23">
        <f t="shared" si="33"/>
        <v>16305297.436</v>
      </c>
      <c r="BC11" s="96">
        <f t="shared" si="34"/>
        <v>47.28174078305602</v>
      </c>
      <c r="BD11" s="23">
        <f>SUM('[8]cor'!N763)</f>
        <v>23672153.244</v>
      </c>
      <c r="BE11" s="24">
        <f t="shared" si="35"/>
        <v>68.64398627825108</v>
      </c>
      <c r="BF11" s="97">
        <f aca="true" t="shared" si="39" ref="BF11:BF27">SUM(B11+J11+R11+Z11+AH11+AP11+AX11)</f>
        <v>43150798.915</v>
      </c>
      <c r="BG11" s="96">
        <f t="shared" si="0"/>
        <v>0.47991035076646377</v>
      </c>
      <c r="BH11" s="26">
        <f aca="true" t="shared" si="40" ref="BH11:BH27">SUM(D11+L11+T11+AB11+AJ11+AR11+AZ11)</f>
        <v>11775688.261</v>
      </c>
      <c r="BI11" s="22">
        <f t="shared" si="36"/>
        <v>27.289618169517965</v>
      </c>
      <c r="BJ11" s="26">
        <f aca="true" t="shared" si="41" ref="BJ11:BJ27">SUM(F11+N11+V11+AD11+AL11+AT11+BB11)</f>
        <v>19387781.526</v>
      </c>
      <c r="BK11" s="22">
        <f t="shared" si="37"/>
        <v>44.93029564572084</v>
      </c>
      <c r="BL11" s="26">
        <f aca="true" t="shared" si="42" ref="BL11:BL27">SUM(BH11+BJ11)</f>
        <v>31163469.787</v>
      </c>
      <c r="BM11" s="25">
        <f t="shared" si="38"/>
        <v>72.2199138152388</v>
      </c>
    </row>
    <row r="12" spans="1:65" ht="15">
      <c r="A12" s="20" t="s">
        <v>29</v>
      </c>
      <c r="B12" s="95">
        <f>SUM('[8]ppto'!F328)</f>
        <v>0</v>
      </c>
      <c r="C12" s="89">
        <f t="shared" si="1"/>
        <v>0</v>
      </c>
      <c r="D12" s="23">
        <f>SUM('[8]ppto'!J328)</f>
        <v>0</v>
      </c>
      <c r="E12" s="96">
        <f t="shared" si="2"/>
        <v>0</v>
      </c>
      <c r="F12" s="23">
        <f t="shared" si="3"/>
        <v>0</v>
      </c>
      <c r="G12" s="96">
        <f t="shared" si="4"/>
        <v>0</v>
      </c>
      <c r="H12" s="23">
        <f>SUM('[8]ppto'!N328)</f>
        <v>0</v>
      </c>
      <c r="I12" s="24">
        <f t="shared" si="5"/>
        <v>0</v>
      </c>
      <c r="J12" s="95">
        <f>SUM('[8]ppto'!F461)</f>
        <v>0</v>
      </c>
      <c r="K12" s="89">
        <f t="shared" si="6"/>
        <v>0</v>
      </c>
      <c r="L12" s="23">
        <f>SUM('[8]ppto'!J461)</f>
        <v>0</v>
      </c>
      <c r="M12" s="96">
        <f t="shared" si="7"/>
        <v>0</v>
      </c>
      <c r="N12" s="23">
        <f t="shared" si="8"/>
        <v>0</v>
      </c>
      <c r="O12" s="96">
        <f t="shared" si="9"/>
        <v>0</v>
      </c>
      <c r="P12" s="23">
        <f>SUM('[8]ppto'!N461)</f>
        <v>0</v>
      </c>
      <c r="Q12" s="24">
        <f t="shared" si="10"/>
        <v>0</v>
      </c>
      <c r="R12" s="95">
        <f>SUM('[8]ppto'!F583)</f>
        <v>0</v>
      </c>
      <c r="S12" s="89">
        <f t="shared" si="11"/>
        <v>0</v>
      </c>
      <c r="T12" s="23">
        <f>SUM('[8]ppto'!J583)</f>
        <v>0</v>
      </c>
      <c r="U12" s="96">
        <f t="shared" si="12"/>
        <v>0</v>
      </c>
      <c r="V12" s="23">
        <f t="shared" si="13"/>
        <v>0</v>
      </c>
      <c r="W12" s="96">
        <f t="shared" si="14"/>
        <v>0</v>
      </c>
      <c r="X12" s="23">
        <f>SUM('[8]ppto'!N583)</f>
        <v>0</v>
      </c>
      <c r="Y12" s="24">
        <f t="shared" si="15"/>
        <v>0</v>
      </c>
      <c r="Z12" s="95">
        <f>SUM('[8]ppto'!F615)</f>
        <v>0</v>
      </c>
      <c r="AA12" s="89">
        <f t="shared" si="16"/>
        <v>0</v>
      </c>
      <c r="AB12" s="23">
        <f>SUM('[8]ppto'!J615)</f>
        <v>0</v>
      </c>
      <c r="AC12" s="96">
        <f t="shared" si="17"/>
        <v>0</v>
      </c>
      <c r="AD12" s="23">
        <f t="shared" si="18"/>
        <v>0</v>
      </c>
      <c r="AE12" s="96">
        <f t="shared" si="19"/>
        <v>0</v>
      </c>
      <c r="AF12" s="23">
        <f>SUM('[8]ppto'!N615)</f>
        <v>0</v>
      </c>
      <c r="AG12" s="24">
        <f t="shared" si="20"/>
        <v>0</v>
      </c>
      <c r="AH12" s="95">
        <f>SUM('[8]ppto'!F640)</f>
        <v>0</v>
      </c>
      <c r="AI12" s="89">
        <f t="shared" si="21"/>
        <v>0</v>
      </c>
      <c r="AJ12" s="23">
        <f>SUM('[8]ppto'!J640)</f>
        <v>0</v>
      </c>
      <c r="AK12" s="96">
        <f t="shared" si="22"/>
        <v>0</v>
      </c>
      <c r="AL12" s="23">
        <f t="shared" si="23"/>
        <v>0</v>
      </c>
      <c r="AM12" s="96">
        <f t="shared" si="24"/>
        <v>0</v>
      </c>
      <c r="AN12" s="23">
        <f>SUM('[8]ppto'!N640)</f>
        <v>0</v>
      </c>
      <c r="AO12" s="24">
        <f t="shared" si="25"/>
        <v>0</v>
      </c>
      <c r="AP12" s="95">
        <f>SUM('[8]ppto'!F655)</f>
        <v>0</v>
      </c>
      <c r="AQ12" s="89">
        <f t="shared" si="26"/>
        <v>0</v>
      </c>
      <c r="AR12" s="23">
        <f>SUM('[8]ppto'!J655)</f>
        <v>0</v>
      </c>
      <c r="AS12" s="96">
        <f t="shared" si="27"/>
        <v>0</v>
      </c>
      <c r="AT12" s="23">
        <f t="shared" si="28"/>
        <v>0</v>
      </c>
      <c r="AU12" s="96">
        <f t="shared" si="29"/>
        <v>0</v>
      </c>
      <c r="AV12" s="23">
        <f>SUM('[8]ppto'!N655)</f>
        <v>0</v>
      </c>
      <c r="AW12" s="24">
        <f t="shared" si="30"/>
        <v>0</v>
      </c>
      <c r="AX12" s="95">
        <f>SUM('[8]ppto'!F763)</f>
        <v>0</v>
      </c>
      <c r="AY12" s="89">
        <f t="shared" si="31"/>
        <v>0</v>
      </c>
      <c r="AZ12" s="23">
        <f>SUM('[8]ppto'!J763)</f>
        <v>0</v>
      </c>
      <c r="BA12" s="96">
        <f t="shared" si="32"/>
        <v>0</v>
      </c>
      <c r="BB12" s="23">
        <f t="shared" si="33"/>
        <v>0</v>
      </c>
      <c r="BC12" s="96">
        <f t="shared" si="34"/>
        <v>0</v>
      </c>
      <c r="BD12" s="23">
        <f>SUM('[8]ppto'!N763)</f>
        <v>0</v>
      </c>
      <c r="BE12" s="24">
        <f t="shared" si="35"/>
        <v>0</v>
      </c>
      <c r="BF12" s="97">
        <f t="shared" si="39"/>
        <v>0</v>
      </c>
      <c r="BG12" s="96">
        <f t="shared" si="0"/>
        <v>0</v>
      </c>
      <c r="BH12" s="26">
        <f t="shared" si="40"/>
        <v>0</v>
      </c>
      <c r="BI12" s="22">
        <f t="shared" si="36"/>
        <v>0</v>
      </c>
      <c r="BJ12" s="26">
        <f t="shared" si="41"/>
        <v>0</v>
      </c>
      <c r="BK12" s="22">
        <f t="shared" si="37"/>
        <v>0</v>
      </c>
      <c r="BL12" s="26">
        <f t="shared" si="42"/>
        <v>0</v>
      </c>
      <c r="BM12" s="25">
        <f t="shared" si="38"/>
        <v>0</v>
      </c>
    </row>
    <row r="13" spans="1:65" ht="15">
      <c r="A13" s="20" t="s">
        <v>115</v>
      </c>
      <c r="B13" s="95">
        <f>SUM('[8]deu'!F328)</f>
        <v>0</v>
      </c>
      <c r="C13" s="89">
        <f t="shared" si="1"/>
        <v>0</v>
      </c>
      <c r="D13" s="23">
        <f>SUM('[8]deu'!J328)</f>
        <v>0</v>
      </c>
      <c r="E13" s="96">
        <f t="shared" si="2"/>
        <v>0</v>
      </c>
      <c r="F13" s="23">
        <f t="shared" si="3"/>
        <v>0</v>
      </c>
      <c r="G13" s="96">
        <f t="shared" si="4"/>
        <v>0</v>
      </c>
      <c r="H13" s="23">
        <f>SUM('[8]deu'!N328)</f>
        <v>0</v>
      </c>
      <c r="I13" s="24">
        <f t="shared" si="5"/>
        <v>0</v>
      </c>
      <c r="J13" s="95">
        <f>SUM('[8]deu'!F461)</f>
        <v>0</v>
      </c>
      <c r="K13" s="89">
        <f t="shared" si="6"/>
        <v>0</v>
      </c>
      <c r="L13" s="23">
        <f>SUM('[8]deu'!J461)</f>
        <v>0</v>
      </c>
      <c r="M13" s="96">
        <f t="shared" si="7"/>
        <v>0</v>
      </c>
      <c r="N13" s="23">
        <f t="shared" si="8"/>
        <v>0</v>
      </c>
      <c r="O13" s="96">
        <f t="shared" si="9"/>
        <v>0</v>
      </c>
      <c r="P13" s="23">
        <f>SUM('[8]deu'!N461)</f>
        <v>0</v>
      </c>
      <c r="Q13" s="24">
        <f t="shared" si="10"/>
        <v>0</v>
      </c>
      <c r="R13" s="95">
        <f>SUM('[8]deu'!F583)</f>
        <v>0</v>
      </c>
      <c r="S13" s="89">
        <f t="shared" si="11"/>
        <v>0</v>
      </c>
      <c r="T13" s="23">
        <f>SUM('[8]deu'!J583)</f>
        <v>0</v>
      </c>
      <c r="U13" s="96">
        <f t="shared" si="12"/>
        <v>0</v>
      </c>
      <c r="V13" s="23">
        <f t="shared" si="13"/>
        <v>0</v>
      </c>
      <c r="W13" s="96">
        <f t="shared" si="14"/>
        <v>0</v>
      </c>
      <c r="X13" s="23">
        <f>SUM('[8]deu'!N583)</f>
        <v>0</v>
      </c>
      <c r="Y13" s="24">
        <f t="shared" si="15"/>
        <v>0</v>
      </c>
      <c r="Z13" s="95">
        <f>SUM('[8]deu'!F615)</f>
        <v>0</v>
      </c>
      <c r="AA13" s="89">
        <f t="shared" si="16"/>
        <v>0</v>
      </c>
      <c r="AB13" s="23">
        <f>SUM('[8]deu'!J615)</f>
        <v>0</v>
      </c>
      <c r="AC13" s="96">
        <f t="shared" si="17"/>
        <v>0</v>
      </c>
      <c r="AD13" s="23">
        <f t="shared" si="18"/>
        <v>0</v>
      </c>
      <c r="AE13" s="96">
        <f t="shared" si="19"/>
        <v>0</v>
      </c>
      <c r="AF13" s="23">
        <f>SUM('[8]deu'!N615)</f>
        <v>0</v>
      </c>
      <c r="AG13" s="24">
        <f t="shared" si="20"/>
        <v>0</v>
      </c>
      <c r="AH13" s="95">
        <f>SUM('[8]deu'!F640)</f>
        <v>0</v>
      </c>
      <c r="AI13" s="89">
        <f t="shared" si="21"/>
        <v>0</v>
      </c>
      <c r="AJ13" s="23">
        <f>SUM('[8]deu'!J640)</f>
        <v>0</v>
      </c>
      <c r="AK13" s="96">
        <f t="shared" si="22"/>
        <v>0</v>
      </c>
      <c r="AL13" s="23">
        <f t="shared" si="23"/>
        <v>0</v>
      </c>
      <c r="AM13" s="96">
        <f t="shared" si="24"/>
        <v>0</v>
      </c>
      <c r="AN13" s="23">
        <f>SUM('[8]deu'!N640)</f>
        <v>0</v>
      </c>
      <c r="AO13" s="24">
        <f t="shared" si="25"/>
        <v>0</v>
      </c>
      <c r="AP13" s="95">
        <f>SUM('[8]deu'!F655)</f>
        <v>0</v>
      </c>
      <c r="AQ13" s="89">
        <f t="shared" si="26"/>
        <v>0</v>
      </c>
      <c r="AR13" s="23">
        <f>SUM('[8]deu'!J655)</f>
        <v>0</v>
      </c>
      <c r="AS13" s="96">
        <f t="shared" si="27"/>
        <v>0</v>
      </c>
      <c r="AT13" s="23">
        <f t="shared" si="28"/>
        <v>0</v>
      </c>
      <c r="AU13" s="96">
        <f t="shared" si="29"/>
        <v>0</v>
      </c>
      <c r="AV13" s="23">
        <f>SUM('[8]deu'!N655)</f>
        <v>0</v>
      </c>
      <c r="AW13" s="24">
        <f t="shared" si="30"/>
        <v>0</v>
      </c>
      <c r="AX13" s="95">
        <f>SUM('[8]deu'!F763)</f>
        <v>0</v>
      </c>
      <c r="AY13" s="89">
        <f t="shared" si="31"/>
        <v>0</v>
      </c>
      <c r="AZ13" s="23">
        <f>SUM('[8]deu'!J763)</f>
        <v>0</v>
      </c>
      <c r="BA13" s="96">
        <f t="shared" si="32"/>
        <v>0</v>
      </c>
      <c r="BB13" s="23">
        <f t="shared" si="33"/>
        <v>0</v>
      </c>
      <c r="BC13" s="96">
        <f t="shared" si="34"/>
        <v>0</v>
      </c>
      <c r="BD13" s="23">
        <f>SUM('[8]deu'!N763)</f>
        <v>0</v>
      </c>
      <c r="BE13" s="24">
        <f t="shared" si="35"/>
        <v>0</v>
      </c>
      <c r="BF13" s="97">
        <f t="shared" si="39"/>
        <v>0</v>
      </c>
      <c r="BG13" s="96">
        <f t="shared" si="0"/>
        <v>0</v>
      </c>
      <c r="BH13" s="26">
        <f t="shared" si="40"/>
        <v>0</v>
      </c>
      <c r="BI13" s="22">
        <f t="shared" si="36"/>
        <v>0</v>
      </c>
      <c r="BJ13" s="26">
        <f t="shared" si="41"/>
        <v>0</v>
      </c>
      <c r="BK13" s="22">
        <f t="shared" si="37"/>
        <v>0</v>
      </c>
      <c r="BL13" s="26">
        <f t="shared" si="42"/>
        <v>0</v>
      </c>
      <c r="BM13" s="25">
        <f t="shared" si="38"/>
        <v>0</v>
      </c>
    </row>
    <row r="14" spans="1:65" ht="15">
      <c r="A14" s="20" t="s">
        <v>31</v>
      </c>
      <c r="B14" s="95">
        <f>SUM('[8]cfc'!F328)</f>
        <v>0</v>
      </c>
      <c r="C14" s="89">
        <f t="shared" si="1"/>
        <v>0</v>
      </c>
      <c r="D14" s="23">
        <f>SUM('[8]cfc'!J328)</f>
        <v>0</v>
      </c>
      <c r="E14" s="96">
        <f t="shared" si="2"/>
        <v>0</v>
      </c>
      <c r="F14" s="23">
        <f t="shared" si="3"/>
        <v>0</v>
      </c>
      <c r="G14" s="96">
        <f t="shared" si="4"/>
        <v>0</v>
      </c>
      <c r="H14" s="23">
        <f>SUM('[8]cfc'!N328)</f>
        <v>0</v>
      </c>
      <c r="I14" s="24">
        <f t="shared" si="5"/>
        <v>0</v>
      </c>
      <c r="J14" s="95">
        <f>SUM('[8]cfc'!F461)</f>
        <v>0</v>
      </c>
      <c r="K14" s="89">
        <f t="shared" si="6"/>
        <v>0</v>
      </c>
      <c r="L14" s="23">
        <f>SUM('[8]cfc'!J461)</f>
        <v>0</v>
      </c>
      <c r="M14" s="96">
        <f t="shared" si="7"/>
        <v>0</v>
      </c>
      <c r="N14" s="23">
        <f t="shared" si="8"/>
        <v>0</v>
      </c>
      <c r="O14" s="96">
        <f t="shared" si="9"/>
        <v>0</v>
      </c>
      <c r="P14" s="23">
        <f>SUM('[8]cfc'!N461)</f>
        <v>0</v>
      </c>
      <c r="Q14" s="24">
        <f t="shared" si="10"/>
        <v>0</v>
      </c>
      <c r="R14" s="95">
        <f>SUM('[8]cfc'!F583)</f>
        <v>0</v>
      </c>
      <c r="S14" s="89">
        <f t="shared" si="11"/>
        <v>0</v>
      </c>
      <c r="T14" s="23">
        <f>SUM('[8]cfc'!J583)</f>
        <v>0</v>
      </c>
      <c r="U14" s="96">
        <f t="shared" si="12"/>
        <v>0</v>
      </c>
      <c r="V14" s="23">
        <f t="shared" si="13"/>
        <v>0</v>
      </c>
      <c r="W14" s="96">
        <f t="shared" si="14"/>
        <v>0</v>
      </c>
      <c r="X14" s="23">
        <f>SUM('[8]cfc'!N583)</f>
        <v>0</v>
      </c>
      <c r="Y14" s="24">
        <f t="shared" si="15"/>
        <v>0</v>
      </c>
      <c r="Z14" s="95">
        <f>SUM('[8]cfc'!F615)</f>
        <v>0</v>
      </c>
      <c r="AA14" s="89">
        <f t="shared" si="16"/>
        <v>0</v>
      </c>
      <c r="AB14" s="23">
        <f>SUM('[8]cfc'!J615)</f>
        <v>0</v>
      </c>
      <c r="AC14" s="96">
        <f t="shared" si="17"/>
        <v>0</v>
      </c>
      <c r="AD14" s="23">
        <f t="shared" si="18"/>
        <v>0</v>
      </c>
      <c r="AE14" s="96">
        <f t="shared" si="19"/>
        <v>0</v>
      </c>
      <c r="AF14" s="23">
        <f>SUM('[8]cfc'!N615)</f>
        <v>0</v>
      </c>
      <c r="AG14" s="24">
        <f t="shared" si="20"/>
        <v>0</v>
      </c>
      <c r="AH14" s="95">
        <f>SUM('[8]cfc'!F640)</f>
        <v>0</v>
      </c>
      <c r="AI14" s="89">
        <f t="shared" si="21"/>
        <v>0</v>
      </c>
      <c r="AJ14" s="23">
        <f>SUM('[8]cfc'!J640)</f>
        <v>0</v>
      </c>
      <c r="AK14" s="96">
        <f t="shared" si="22"/>
        <v>0</v>
      </c>
      <c r="AL14" s="23">
        <f t="shared" si="23"/>
        <v>0</v>
      </c>
      <c r="AM14" s="96">
        <f t="shared" si="24"/>
        <v>0</v>
      </c>
      <c r="AN14" s="23">
        <f>SUM('[8]cfc'!N640)</f>
        <v>0</v>
      </c>
      <c r="AO14" s="24">
        <f t="shared" si="25"/>
        <v>0</v>
      </c>
      <c r="AP14" s="95">
        <f>SUM('[8]cfc'!F655)</f>
        <v>4000000</v>
      </c>
      <c r="AQ14" s="89">
        <f t="shared" si="26"/>
        <v>0.7082783223240926</v>
      </c>
      <c r="AR14" s="23">
        <f>SUM('[8]cfc'!J655)</f>
        <v>30944.16</v>
      </c>
      <c r="AS14" s="96">
        <f t="shared" si="27"/>
        <v>0.773604</v>
      </c>
      <c r="AT14" s="23">
        <f t="shared" si="28"/>
        <v>396203.04000000004</v>
      </c>
      <c r="AU14" s="96">
        <f t="shared" si="29"/>
        <v>9.905076000000001</v>
      </c>
      <c r="AV14" s="23">
        <f>SUM('[8]cfc'!N655)</f>
        <v>427147.2</v>
      </c>
      <c r="AW14" s="24">
        <f t="shared" si="30"/>
        <v>10.67868</v>
      </c>
      <c r="AX14" s="95">
        <f>SUM('[8]cfc'!F763)</f>
        <v>0</v>
      </c>
      <c r="AY14" s="89">
        <f t="shared" si="31"/>
        <v>0</v>
      </c>
      <c r="AZ14" s="23">
        <f>SUM('[8]cfc'!J763)</f>
        <v>0</v>
      </c>
      <c r="BA14" s="96">
        <f t="shared" si="32"/>
        <v>0</v>
      </c>
      <c r="BB14" s="23">
        <f t="shared" si="33"/>
        <v>0</v>
      </c>
      <c r="BC14" s="96">
        <f t="shared" si="34"/>
        <v>0</v>
      </c>
      <c r="BD14" s="23">
        <f>SUM('[8]cfc'!N763)</f>
        <v>0</v>
      </c>
      <c r="BE14" s="24">
        <f t="shared" si="35"/>
        <v>0</v>
      </c>
      <c r="BF14" s="97">
        <f t="shared" si="39"/>
        <v>4000000</v>
      </c>
      <c r="BG14" s="96">
        <f t="shared" si="0"/>
        <v>0.044486810240691815</v>
      </c>
      <c r="BH14" s="26">
        <f t="shared" si="40"/>
        <v>30944.16</v>
      </c>
      <c r="BI14" s="22">
        <f t="shared" si="36"/>
        <v>0.773604</v>
      </c>
      <c r="BJ14" s="26">
        <f t="shared" si="41"/>
        <v>396203.04000000004</v>
      </c>
      <c r="BK14" s="22">
        <f t="shared" si="37"/>
        <v>9.905076000000001</v>
      </c>
      <c r="BL14" s="26">
        <f t="shared" si="42"/>
        <v>427147.2</v>
      </c>
      <c r="BM14" s="25">
        <f t="shared" si="38"/>
        <v>10.67868</v>
      </c>
    </row>
    <row r="15" spans="1:65" ht="15">
      <c r="A15" s="20" t="s">
        <v>32</v>
      </c>
      <c r="B15" s="95">
        <f>SUM('[8]edu'!F328)</f>
        <v>2100217343.089</v>
      </c>
      <c r="C15" s="89">
        <f t="shared" si="1"/>
        <v>46.56616919468036</v>
      </c>
      <c r="D15" s="23">
        <f>SUM('[8]edu'!J328)</f>
        <v>1204154188.436</v>
      </c>
      <c r="E15" s="96">
        <f t="shared" si="2"/>
        <v>57.33474168273127</v>
      </c>
      <c r="F15" s="23">
        <f t="shared" si="3"/>
        <v>276184508.2859998</v>
      </c>
      <c r="G15" s="96">
        <f t="shared" si="4"/>
        <v>13.150282240779307</v>
      </c>
      <c r="H15" s="23">
        <f>SUM('[8]edu'!N328)</f>
        <v>1480338696.722</v>
      </c>
      <c r="I15" s="24">
        <f t="shared" si="5"/>
        <v>70.48502392351058</v>
      </c>
      <c r="J15" s="95">
        <f>SUM('[8]edu'!F461)</f>
        <v>0</v>
      </c>
      <c r="K15" s="89">
        <f t="shared" si="6"/>
        <v>0</v>
      </c>
      <c r="L15" s="23">
        <f>SUM('[8]edu'!J461)</f>
        <v>0</v>
      </c>
      <c r="M15" s="96">
        <f t="shared" si="7"/>
        <v>0</v>
      </c>
      <c r="N15" s="23">
        <f t="shared" si="8"/>
        <v>0</v>
      </c>
      <c r="O15" s="96">
        <f t="shared" si="9"/>
        <v>0</v>
      </c>
      <c r="P15" s="23">
        <f>SUM('[8]edu'!N461)</f>
        <v>0</v>
      </c>
      <c r="Q15" s="24">
        <f t="shared" si="10"/>
        <v>0</v>
      </c>
      <c r="R15" s="95">
        <f>SUM('[8]edu'!F583)</f>
        <v>0</v>
      </c>
      <c r="S15" s="89">
        <f t="shared" si="11"/>
        <v>0</v>
      </c>
      <c r="T15" s="23">
        <f>SUM('[8]edu'!J583)</f>
        <v>0</v>
      </c>
      <c r="U15" s="96">
        <f t="shared" si="12"/>
        <v>0</v>
      </c>
      <c r="V15" s="23">
        <f t="shared" si="13"/>
        <v>0</v>
      </c>
      <c r="W15" s="96">
        <f t="shared" si="14"/>
        <v>0</v>
      </c>
      <c r="X15" s="23">
        <f>SUM('[8]edu'!N583)</f>
        <v>0</v>
      </c>
      <c r="Y15" s="24">
        <f t="shared" si="15"/>
        <v>0</v>
      </c>
      <c r="Z15" s="95">
        <f>SUM('[8]edu'!F615)</f>
        <v>0</v>
      </c>
      <c r="AA15" s="89">
        <f t="shared" si="16"/>
        <v>0</v>
      </c>
      <c r="AB15" s="23">
        <f>SUM('[8]edu'!J615)</f>
        <v>0</v>
      </c>
      <c r="AC15" s="96">
        <f t="shared" si="17"/>
        <v>0</v>
      </c>
      <c r="AD15" s="23">
        <f t="shared" si="18"/>
        <v>0</v>
      </c>
      <c r="AE15" s="96">
        <f t="shared" si="19"/>
        <v>0</v>
      </c>
      <c r="AF15" s="23">
        <f>SUM('[8]edu'!N615)</f>
        <v>0</v>
      </c>
      <c r="AG15" s="24">
        <f t="shared" si="20"/>
        <v>0</v>
      </c>
      <c r="AH15" s="95">
        <f>SUM('[8]edu'!F640)</f>
        <v>0</v>
      </c>
      <c r="AI15" s="89">
        <f t="shared" si="21"/>
        <v>0</v>
      </c>
      <c r="AJ15" s="23">
        <f>SUM('[8]edu'!J640)</f>
        <v>0</v>
      </c>
      <c r="AK15" s="96">
        <f t="shared" si="22"/>
        <v>0</v>
      </c>
      <c r="AL15" s="23">
        <f t="shared" si="23"/>
        <v>0</v>
      </c>
      <c r="AM15" s="96">
        <f t="shared" si="24"/>
        <v>0</v>
      </c>
      <c r="AN15" s="23">
        <f>SUM('[8]edu'!N640)</f>
        <v>0</v>
      </c>
      <c r="AO15" s="24">
        <f t="shared" si="25"/>
        <v>0</v>
      </c>
      <c r="AP15" s="95">
        <f>SUM('[8]edu'!F655)</f>
        <v>12254000</v>
      </c>
      <c r="AQ15" s="89">
        <f t="shared" si="26"/>
        <v>2.169810640439858</v>
      </c>
      <c r="AR15" s="23">
        <f>SUM('[8]edu'!J655)</f>
        <v>3248865.3499999996</v>
      </c>
      <c r="AS15" s="96">
        <f t="shared" si="27"/>
        <v>26.512692590174638</v>
      </c>
      <c r="AT15" s="23">
        <f t="shared" si="28"/>
        <v>3704913.0700000003</v>
      </c>
      <c r="AU15" s="96">
        <f t="shared" si="29"/>
        <v>30.23431589685001</v>
      </c>
      <c r="AV15" s="23">
        <f>SUM('[8]edu'!N655)</f>
        <v>6953778.42</v>
      </c>
      <c r="AW15" s="24">
        <f t="shared" si="30"/>
        <v>56.747008487024644</v>
      </c>
      <c r="AX15" s="95">
        <f>SUM('[8]edu'!F763)</f>
        <v>0</v>
      </c>
      <c r="AY15" s="89">
        <f t="shared" si="31"/>
        <v>0</v>
      </c>
      <c r="AZ15" s="23">
        <f>SUM('[8]edu'!J763)</f>
        <v>0</v>
      </c>
      <c r="BA15" s="96">
        <f t="shared" si="32"/>
        <v>0</v>
      </c>
      <c r="BB15" s="23">
        <f t="shared" si="33"/>
        <v>0</v>
      </c>
      <c r="BC15" s="96">
        <f t="shared" si="34"/>
        <v>0</v>
      </c>
      <c r="BD15" s="23">
        <f>SUM('[8]edu'!N763)</f>
        <v>0</v>
      </c>
      <c r="BE15" s="24">
        <f t="shared" si="35"/>
        <v>0</v>
      </c>
      <c r="BF15" s="97">
        <f t="shared" si="39"/>
        <v>2112471343.089</v>
      </c>
      <c r="BG15" s="96">
        <f t="shared" si="0"/>
        <v>23.494277944724928</v>
      </c>
      <c r="BH15" s="26">
        <f t="shared" si="40"/>
        <v>1207403053.786</v>
      </c>
      <c r="BI15" s="22">
        <f t="shared" si="36"/>
        <v>57.15594948712784</v>
      </c>
      <c r="BJ15" s="26">
        <f t="shared" si="41"/>
        <v>279889421.35599977</v>
      </c>
      <c r="BK15" s="22">
        <f t="shared" si="37"/>
        <v>13.24938311100241</v>
      </c>
      <c r="BL15" s="26">
        <f t="shared" si="42"/>
        <v>1487292475.1419997</v>
      </c>
      <c r="BM15" s="25">
        <f t="shared" si="38"/>
        <v>70.40533259813026</v>
      </c>
    </row>
    <row r="16" spans="1:65" ht="25.5">
      <c r="A16" s="20" t="s">
        <v>33</v>
      </c>
      <c r="B16" s="95">
        <f>SUM('[8]mova'!F328)</f>
        <v>0</v>
      </c>
      <c r="C16" s="89">
        <f t="shared" si="1"/>
        <v>0</v>
      </c>
      <c r="D16" s="23">
        <f>SUM('[8]mova'!J328)</f>
        <v>0</v>
      </c>
      <c r="E16" s="96">
        <f t="shared" si="2"/>
        <v>0</v>
      </c>
      <c r="F16" s="23">
        <f t="shared" si="3"/>
        <v>0</v>
      </c>
      <c r="G16" s="96">
        <f t="shared" si="4"/>
        <v>0</v>
      </c>
      <c r="H16" s="23">
        <f>SUM('[8]mova'!N328)</f>
        <v>0</v>
      </c>
      <c r="I16" s="24">
        <f t="shared" si="5"/>
        <v>0</v>
      </c>
      <c r="J16" s="95">
        <f>SUM('[8]mova'!F461)</f>
        <v>37380245</v>
      </c>
      <c r="K16" s="89">
        <f t="shared" si="6"/>
        <v>0</v>
      </c>
      <c r="L16" s="23">
        <f>SUM('[8]mova'!J461)</f>
        <v>7443077.495999999</v>
      </c>
      <c r="M16" s="96">
        <f t="shared" si="7"/>
        <v>19.911794307394185</v>
      </c>
      <c r="N16" s="23">
        <f t="shared" si="8"/>
        <v>12257523.947</v>
      </c>
      <c r="O16" s="96">
        <f t="shared" si="9"/>
        <v>32.79144892442519</v>
      </c>
      <c r="P16" s="23">
        <f>SUM('[8]mova'!N461)</f>
        <v>19700601.443</v>
      </c>
      <c r="Q16" s="24">
        <f t="shared" si="10"/>
        <v>52.70324323181937</v>
      </c>
      <c r="R16" s="95">
        <f>SUM('[8]mova'!F583)</f>
        <v>0</v>
      </c>
      <c r="S16" s="89">
        <f t="shared" si="11"/>
        <v>0</v>
      </c>
      <c r="T16" s="23">
        <f>SUM('[8]mova'!J583)</f>
        <v>0</v>
      </c>
      <c r="U16" s="96">
        <f t="shared" si="12"/>
        <v>0</v>
      </c>
      <c r="V16" s="23">
        <f t="shared" si="13"/>
        <v>0</v>
      </c>
      <c r="W16" s="96">
        <f t="shared" si="14"/>
        <v>0</v>
      </c>
      <c r="X16" s="23">
        <f>SUM('[8]mova'!N583)</f>
        <v>0</v>
      </c>
      <c r="Y16" s="24">
        <f t="shared" si="15"/>
        <v>0</v>
      </c>
      <c r="Z16" s="95">
        <f>SUM('[8]mova'!F615)</f>
        <v>0</v>
      </c>
      <c r="AA16" s="89">
        <f t="shared" si="16"/>
        <v>0</v>
      </c>
      <c r="AB16" s="23">
        <f>SUM('[8]mova'!J615)</f>
        <v>0</v>
      </c>
      <c r="AC16" s="96">
        <f t="shared" si="17"/>
        <v>0</v>
      </c>
      <c r="AD16" s="23">
        <f t="shared" si="18"/>
        <v>0</v>
      </c>
      <c r="AE16" s="96">
        <f t="shared" si="19"/>
        <v>0</v>
      </c>
      <c r="AF16" s="23">
        <f>SUM('[8]mova'!N615)</f>
        <v>0</v>
      </c>
      <c r="AG16" s="24">
        <f t="shared" si="20"/>
        <v>0</v>
      </c>
      <c r="AH16" s="95">
        <f>SUM('[8]mova'!F640)</f>
        <v>0</v>
      </c>
      <c r="AI16" s="89">
        <f t="shared" si="21"/>
        <v>0</v>
      </c>
      <c r="AJ16" s="23">
        <f>SUM('[8]mova'!J640)</f>
        <v>0</v>
      </c>
      <c r="AK16" s="96">
        <f t="shared" si="22"/>
        <v>0</v>
      </c>
      <c r="AL16" s="23">
        <f t="shared" si="23"/>
        <v>0</v>
      </c>
      <c r="AM16" s="96">
        <f t="shared" si="24"/>
        <v>0</v>
      </c>
      <c r="AN16" s="23">
        <f>SUM('[8]mova'!N640)</f>
        <v>0</v>
      </c>
      <c r="AO16" s="24">
        <f t="shared" si="25"/>
        <v>0</v>
      </c>
      <c r="AP16" s="95">
        <f>SUM('[8]mova'!F655)</f>
        <v>17404345</v>
      </c>
      <c r="AQ16" s="89">
        <f t="shared" si="26"/>
        <v>3.0817800694374275</v>
      </c>
      <c r="AR16" s="23">
        <f>SUM('[8]mova'!J655)</f>
        <v>7790367.015000001</v>
      </c>
      <c r="AS16" s="96">
        <f t="shared" si="27"/>
        <v>44.76104682480151</v>
      </c>
      <c r="AT16" s="23">
        <f t="shared" si="28"/>
        <v>6977108.179</v>
      </c>
      <c r="AU16" s="96">
        <f t="shared" si="29"/>
        <v>40.088312309368725</v>
      </c>
      <c r="AV16" s="23">
        <f>SUM('[8]mova'!N655)</f>
        <v>14767475.194</v>
      </c>
      <c r="AW16" s="24">
        <f t="shared" si="30"/>
        <v>84.84935913417023</v>
      </c>
      <c r="AX16" s="95">
        <f>SUM('[8]mova'!F763)</f>
        <v>0</v>
      </c>
      <c r="AY16" s="89">
        <f t="shared" si="31"/>
        <v>0</v>
      </c>
      <c r="AZ16" s="23">
        <f>SUM('[8]mova'!J763)</f>
        <v>0</v>
      </c>
      <c r="BA16" s="96">
        <f t="shared" si="32"/>
        <v>0</v>
      </c>
      <c r="BB16" s="23">
        <f t="shared" si="33"/>
        <v>0</v>
      </c>
      <c r="BC16" s="96">
        <f t="shared" si="34"/>
        <v>0</v>
      </c>
      <c r="BD16" s="23">
        <f>SUM('[8]mova'!N763)</f>
        <v>0</v>
      </c>
      <c r="BE16" s="24">
        <f t="shared" si="35"/>
        <v>0</v>
      </c>
      <c r="BF16" s="97">
        <f t="shared" si="39"/>
        <v>54784590</v>
      </c>
      <c r="BG16" s="96">
        <f t="shared" si="0"/>
        <v>0.6092979148610256</v>
      </c>
      <c r="BH16" s="26">
        <f t="shared" si="40"/>
        <v>15233444.511</v>
      </c>
      <c r="BI16" s="22">
        <f t="shared" si="36"/>
        <v>27.806075597170665</v>
      </c>
      <c r="BJ16" s="26">
        <f t="shared" si="41"/>
        <v>19234632.126000002</v>
      </c>
      <c r="BK16" s="22">
        <f t="shared" si="37"/>
        <v>35.10956662448327</v>
      </c>
      <c r="BL16" s="26">
        <f t="shared" si="42"/>
        <v>34468076.637</v>
      </c>
      <c r="BM16" s="25">
        <f t="shared" si="38"/>
        <v>62.91564222165395</v>
      </c>
    </row>
    <row r="17" spans="1:65" ht="25.5">
      <c r="A17" s="20" t="s">
        <v>34</v>
      </c>
      <c r="B17" s="95">
        <f>SUM('[8]movs'!F328)</f>
        <v>0</v>
      </c>
      <c r="C17" s="89">
        <f t="shared" si="1"/>
        <v>0</v>
      </c>
      <c r="D17" s="23">
        <f>SUM('[8]movs'!J328)</f>
        <v>0</v>
      </c>
      <c r="E17" s="96">
        <f t="shared" si="2"/>
        <v>0</v>
      </c>
      <c r="F17" s="23">
        <f t="shared" si="3"/>
        <v>0</v>
      </c>
      <c r="G17" s="96">
        <f t="shared" si="4"/>
        <v>0</v>
      </c>
      <c r="H17" s="23">
        <f>SUM('[8]movs'!N328)</f>
        <v>0</v>
      </c>
      <c r="I17" s="24">
        <f t="shared" si="5"/>
        <v>0</v>
      </c>
      <c r="J17" s="95">
        <f>SUM('[8]movs'!F461)</f>
        <v>133180385.914</v>
      </c>
      <c r="K17" s="89">
        <f t="shared" si="6"/>
        <v>0</v>
      </c>
      <c r="L17" s="23">
        <f>SUM('[8]movs'!J461)</f>
        <v>28304363.911</v>
      </c>
      <c r="M17" s="96">
        <f t="shared" si="7"/>
        <v>21.252651970296345</v>
      </c>
      <c r="N17" s="23">
        <f t="shared" si="8"/>
        <v>23070831.96</v>
      </c>
      <c r="O17" s="96">
        <f t="shared" si="9"/>
        <v>17.32299527566903</v>
      </c>
      <c r="P17" s="23">
        <f>SUM('[8]movs'!N461)</f>
        <v>51375195.871</v>
      </c>
      <c r="Q17" s="24">
        <f t="shared" si="10"/>
        <v>38.57564724596537</v>
      </c>
      <c r="R17" s="95">
        <f>SUM('[8]movs'!F583)</f>
        <v>0</v>
      </c>
      <c r="S17" s="89">
        <f t="shared" si="11"/>
        <v>0</v>
      </c>
      <c r="T17" s="23">
        <f>SUM('[8]movs'!J583)</f>
        <v>0</v>
      </c>
      <c r="U17" s="96">
        <f t="shared" si="12"/>
        <v>0</v>
      </c>
      <c r="V17" s="23">
        <f t="shared" si="13"/>
        <v>0</v>
      </c>
      <c r="W17" s="96">
        <f t="shared" si="14"/>
        <v>0</v>
      </c>
      <c r="X17" s="23">
        <f>SUM('[8]movs'!N583)</f>
        <v>0</v>
      </c>
      <c r="Y17" s="24">
        <f t="shared" si="15"/>
        <v>0</v>
      </c>
      <c r="Z17" s="95">
        <f>SUM('[8]movs'!F615)</f>
        <v>4863108</v>
      </c>
      <c r="AA17" s="89">
        <f t="shared" si="16"/>
        <v>17.15380303733228</v>
      </c>
      <c r="AB17" s="23">
        <f>SUM('[8]movs'!J615)</f>
        <v>1674992.704</v>
      </c>
      <c r="AC17" s="96">
        <f t="shared" si="17"/>
        <v>34.44284404130033</v>
      </c>
      <c r="AD17" s="23">
        <f t="shared" si="18"/>
        <v>2538567.2870000005</v>
      </c>
      <c r="AE17" s="96">
        <f t="shared" si="19"/>
        <v>52.20051224443299</v>
      </c>
      <c r="AF17" s="23">
        <f>SUM('[8]movs'!N615)</f>
        <v>4213559.991</v>
      </c>
      <c r="AG17" s="24">
        <f t="shared" si="20"/>
        <v>86.64335628573333</v>
      </c>
      <c r="AH17" s="95">
        <f>SUM('[8]movs'!F640)</f>
        <v>0</v>
      </c>
      <c r="AI17" s="89">
        <f t="shared" si="21"/>
        <v>0</v>
      </c>
      <c r="AJ17" s="23">
        <f>SUM('[8]movs'!J640)</f>
        <v>0</v>
      </c>
      <c r="AK17" s="96">
        <f t="shared" si="22"/>
        <v>0</v>
      </c>
      <c r="AL17" s="23">
        <f t="shared" si="23"/>
        <v>0</v>
      </c>
      <c r="AM17" s="96">
        <f t="shared" si="24"/>
        <v>0</v>
      </c>
      <c r="AN17" s="23">
        <f>SUM('[8]movs'!N640)</f>
        <v>0</v>
      </c>
      <c r="AO17" s="24">
        <f t="shared" si="25"/>
        <v>0</v>
      </c>
      <c r="AP17" s="95">
        <f>SUM('[8]movs'!F655)</f>
        <v>3562135</v>
      </c>
      <c r="AQ17" s="89">
        <f t="shared" si="26"/>
        <v>0.630745750422983</v>
      </c>
      <c r="AR17" s="23">
        <f>SUM('[8]movs'!J655)</f>
        <v>518191.694</v>
      </c>
      <c r="AS17" s="96">
        <f t="shared" si="27"/>
        <v>14.547222213644345</v>
      </c>
      <c r="AT17" s="23">
        <f t="shared" si="28"/>
        <v>3042214.617</v>
      </c>
      <c r="AU17" s="96">
        <f t="shared" si="29"/>
        <v>85.40424821069386</v>
      </c>
      <c r="AV17" s="23">
        <f>SUM('[8]movs'!N655)</f>
        <v>3560406.311</v>
      </c>
      <c r="AW17" s="24">
        <f t="shared" si="30"/>
        <v>99.95147042433821</v>
      </c>
      <c r="AX17" s="95">
        <f>SUM('[8]movs'!F763)</f>
        <v>9000000</v>
      </c>
      <c r="AY17" s="89">
        <f t="shared" si="31"/>
        <v>0</v>
      </c>
      <c r="AZ17" s="23">
        <f>SUM('[8]movs'!J763)</f>
        <v>3584692.374</v>
      </c>
      <c r="BA17" s="96">
        <f t="shared" si="32"/>
        <v>39.82991526666667</v>
      </c>
      <c r="BB17" s="23">
        <f t="shared" si="33"/>
        <v>4789932.199</v>
      </c>
      <c r="BC17" s="96">
        <f t="shared" si="34"/>
        <v>53.22146887777778</v>
      </c>
      <c r="BD17" s="23">
        <f>SUM('[8]movs'!N763)</f>
        <v>8374624.573</v>
      </c>
      <c r="BE17" s="24">
        <f t="shared" si="35"/>
        <v>93.05138414444444</v>
      </c>
      <c r="BF17" s="97">
        <f>SUM(B17+J17+R17+Z17+AH17+AP17+AX17)</f>
        <v>150605628.914</v>
      </c>
      <c r="BG17" s="96">
        <f t="shared" si="0"/>
        <v>1.6749910086692916</v>
      </c>
      <c r="BH17" s="26">
        <f>SUM(D17+L17+T17+AB17+AJ17+AR17+AZ17)</f>
        <v>34082240.683</v>
      </c>
      <c r="BI17" s="22">
        <f>IF(OR(BH17=0,BF17=0),0,BH17/BF17)*100</f>
        <v>22.63012407222967</v>
      </c>
      <c r="BJ17" s="26">
        <f>SUM(F17+N17+V17+AD17+AL17+AT17+BB17)</f>
        <v>33441546.063</v>
      </c>
      <c r="BK17" s="22">
        <f>IF(OR(BJ17=0,BF17=0),0,BJ17/BF17)*100</f>
        <v>22.20471193815475</v>
      </c>
      <c r="BL17" s="26">
        <f>SUM(BH17+BJ17)</f>
        <v>67523786.74599999</v>
      </c>
      <c r="BM17" s="25">
        <f>IF(OR(BL17=0,BF17=0),0,BL17/BF17)*100</f>
        <v>44.83483601038441</v>
      </c>
    </row>
    <row r="18" spans="1:65" ht="15">
      <c r="A18" s="20" t="s">
        <v>35</v>
      </c>
      <c r="B18" s="95">
        <f>SUM('[8]sal'!F328)</f>
        <v>0</v>
      </c>
      <c r="C18" s="89">
        <f t="shared" si="1"/>
        <v>0</v>
      </c>
      <c r="D18" s="23">
        <f>SUM('[8]sal'!J328)</f>
        <v>0</v>
      </c>
      <c r="E18" s="96">
        <f t="shared" si="2"/>
        <v>0</v>
      </c>
      <c r="F18" s="23">
        <f t="shared" si="3"/>
        <v>0</v>
      </c>
      <c r="G18" s="96">
        <f t="shared" si="4"/>
        <v>0</v>
      </c>
      <c r="H18" s="23">
        <f>SUM('[8]sal'!N328)</f>
        <v>0</v>
      </c>
      <c r="I18" s="24">
        <f t="shared" si="5"/>
        <v>0</v>
      </c>
      <c r="J18" s="95">
        <f>SUM('[8]sal'!F461)</f>
        <v>0</v>
      </c>
      <c r="K18" s="89">
        <f t="shared" si="6"/>
        <v>0</v>
      </c>
      <c r="L18" s="23">
        <f>SUM('[8]sal'!J461)</f>
        <v>0</v>
      </c>
      <c r="M18" s="96">
        <f t="shared" si="7"/>
        <v>0</v>
      </c>
      <c r="N18" s="23">
        <f t="shared" si="8"/>
        <v>0</v>
      </c>
      <c r="O18" s="96">
        <f t="shared" si="9"/>
        <v>0</v>
      </c>
      <c r="P18" s="23">
        <f>SUM('[8]sal'!N461)</f>
        <v>0</v>
      </c>
      <c r="Q18" s="24">
        <f t="shared" si="10"/>
        <v>0</v>
      </c>
      <c r="R18" s="95">
        <f>SUM('[8]sal'!F583)</f>
        <v>0</v>
      </c>
      <c r="S18" s="89">
        <f t="shared" si="11"/>
        <v>0</v>
      </c>
      <c r="T18" s="23">
        <f>SUM('[8]sal'!J583)</f>
        <v>0</v>
      </c>
      <c r="U18" s="96">
        <f t="shared" si="12"/>
        <v>0</v>
      </c>
      <c r="V18" s="23">
        <f t="shared" si="13"/>
        <v>0</v>
      </c>
      <c r="W18" s="96">
        <f t="shared" si="14"/>
        <v>0</v>
      </c>
      <c r="X18" s="23">
        <f>SUM('[8]sal'!N583)</f>
        <v>0</v>
      </c>
      <c r="Y18" s="24">
        <f t="shared" si="15"/>
        <v>0</v>
      </c>
      <c r="Z18" s="95">
        <f>SUM('[8]sal'!F615)</f>
        <v>0</v>
      </c>
      <c r="AA18" s="89">
        <f t="shared" si="16"/>
        <v>0</v>
      </c>
      <c r="AB18" s="23">
        <f>SUM('[8]sal'!J615)</f>
        <v>0</v>
      </c>
      <c r="AC18" s="96">
        <f t="shared" si="17"/>
        <v>0</v>
      </c>
      <c r="AD18" s="23">
        <f t="shared" si="18"/>
        <v>0</v>
      </c>
      <c r="AE18" s="96">
        <f t="shared" si="19"/>
        <v>0</v>
      </c>
      <c r="AF18" s="23">
        <f>SUM('[8]sal'!N615)</f>
        <v>0</v>
      </c>
      <c r="AG18" s="24">
        <f t="shared" si="20"/>
        <v>0</v>
      </c>
      <c r="AH18" s="95">
        <f>SUM('[8]sal'!F640)</f>
        <v>0</v>
      </c>
      <c r="AI18" s="89">
        <f t="shared" si="21"/>
        <v>0</v>
      </c>
      <c r="AJ18" s="23">
        <f>SUM('[8]sal'!J640)</f>
        <v>0</v>
      </c>
      <c r="AK18" s="96">
        <f t="shared" si="22"/>
        <v>0</v>
      </c>
      <c r="AL18" s="23">
        <f t="shared" si="23"/>
        <v>0</v>
      </c>
      <c r="AM18" s="96">
        <f t="shared" si="24"/>
        <v>0</v>
      </c>
      <c r="AN18" s="23">
        <f>SUM('[8]sal'!N640)</f>
        <v>0</v>
      </c>
      <c r="AO18" s="24">
        <f t="shared" si="25"/>
        <v>0</v>
      </c>
      <c r="AP18" s="95">
        <f>SUM('[8]sal'!F655)</f>
        <v>0</v>
      </c>
      <c r="AQ18" s="89">
        <f t="shared" si="26"/>
        <v>0</v>
      </c>
      <c r="AR18" s="23">
        <f>SUM('[8]sal'!J655)</f>
        <v>0</v>
      </c>
      <c r="AS18" s="96">
        <f t="shared" si="27"/>
        <v>0</v>
      </c>
      <c r="AT18" s="23">
        <f t="shared" si="28"/>
        <v>0</v>
      </c>
      <c r="AU18" s="96">
        <f t="shared" si="29"/>
        <v>0</v>
      </c>
      <c r="AV18" s="23">
        <f>SUM('[8]sal'!N655)</f>
        <v>0</v>
      </c>
      <c r="AW18" s="24">
        <f t="shared" si="30"/>
        <v>0</v>
      </c>
      <c r="AX18" s="95">
        <f>SUM('[8]sal'!F763)</f>
        <v>0</v>
      </c>
      <c r="AY18" s="89">
        <f t="shared" si="31"/>
        <v>0</v>
      </c>
      <c r="AZ18" s="23">
        <f>SUM('[8]sal'!J763)</f>
        <v>0</v>
      </c>
      <c r="BA18" s="96">
        <f t="shared" si="32"/>
        <v>0</v>
      </c>
      <c r="BB18" s="23">
        <f t="shared" si="33"/>
        <v>0</v>
      </c>
      <c r="BC18" s="96">
        <f t="shared" si="34"/>
        <v>0</v>
      </c>
      <c r="BD18" s="23">
        <f>SUM('[8]sal'!N763)</f>
        <v>0</v>
      </c>
      <c r="BE18" s="24">
        <f t="shared" si="35"/>
        <v>0</v>
      </c>
      <c r="BF18" s="97">
        <f t="shared" si="39"/>
        <v>0</v>
      </c>
      <c r="BG18" s="96">
        <f t="shared" si="0"/>
        <v>0</v>
      </c>
      <c r="BH18" s="26">
        <f t="shared" si="40"/>
        <v>0</v>
      </c>
      <c r="BI18" s="22">
        <f t="shared" si="36"/>
        <v>0</v>
      </c>
      <c r="BJ18" s="26">
        <f t="shared" si="41"/>
        <v>0</v>
      </c>
      <c r="BK18" s="22">
        <f t="shared" si="37"/>
        <v>0</v>
      </c>
      <c r="BL18" s="26">
        <f t="shared" si="42"/>
        <v>0</v>
      </c>
      <c r="BM18" s="25">
        <f t="shared" si="38"/>
        <v>0</v>
      </c>
    </row>
    <row r="19" spans="1:65" ht="15">
      <c r="A19" s="20" t="s">
        <v>36</v>
      </c>
      <c r="B19" s="95">
        <f>SUM('[8]des'!F328)</f>
        <v>9212520.424</v>
      </c>
      <c r="C19" s="89">
        <f t="shared" si="1"/>
        <v>0.20426066196676165</v>
      </c>
      <c r="D19" s="23">
        <f>SUM('[8]des'!J328)</f>
        <v>5080007.325</v>
      </c>
      <c r="E19" s="96">
        <f t="shared" si="2"/>
        <v>55.14242673227424</v>
      </c>
      <c r="F19" s="23">
        <f t="shared" si="3"/>
        <v>3672421.2859999994</v>
      </c>
      <c r="G19" s="96">
        <f t="shared" si="4"/>
        <v>39.863371987027456</v>
      </c>
      <c r="H19" s="23">
        <f>SUM('[8]des'!N328)</f>
        <v>8752428.611</v>
      </c>
      <c r="I19" s="24">
        <f t="shared" si="5"/>
        <v>95.0057987193017</v>
      </c>
      <c r="J19" s="95">
        <f>SUM('[8]des'!F461)</f>
        <v>1700000</v>
      </c>
      <c r="K19" s="89">
        <f t="shared" si="6"/>
        <v>0</v>
      </c>
      <c r="L19" s="23">
        <f>SUM('[8]des'!J461)</f>
        <v>627509.967</v>
      </c>
      <c r="M19" s="96">
        <f t="shared" si="7"/>
        <v>36.912351</v>
      </c>
      <c r="N19" s="23">
        <f t="shared" si="8"/>
        <v>667280.033</v>
      </c>
      <c r="O19" s="96">
        <f t="shared" si="9"/>
        <v>39.25176664705883</v>
      </c>
      <c r="P19" s="23">
        <f>SUM('[8]des'!N461)</f>
        <v>1294790</v>
      </c>
      <c r="Q19" s="24">
        <f t="shared" si="10"/>
        <v>76.16411764705883</v>
      </c>
      <c r="R19" s="95">
        <f>SUM('[8]des'!F583)</f>
        <v>45126722</v>
      </c>
      <c r="S19" s="89">
        <f t="shared" si="11"/>
        <v>0</v>
      </c>
      <c r="T19" s="23">
        <f>SUM('[8]des'!J583)</f>
        <v>26284876.981</v>
      </c>
      <c r="U19" s="96">
        <f t="shared" si="12"/>
        <v>58.24681212386754</v>
      </c>
      <c r="V19" s="23">
        <f t="shared" si="13"/>
        <v>12567258.270999998</v>
      </c>
      <c r="W19" s="96">
        <f t="shared" si="14"/>
        <v>27.848817095555926</v>
      </c>
      <c r="X19" s="23">
        <f>SUM('[8]des'!N583)</f>
        <v>38852135.252</v>
      </c>
      <c r="Y19" s="24">
        <f t="shared" si="15"/>
        <v>86.09562921942346</v>
      </c>
      <c r="Z19" s="95">
        <f>SUM('[8]des'!F615)</f>
        <v>0</v>
      </c>
      <c r="AA19" s="89">
        <f t="shared" si="16"/>
        <v>0</v>
      </c>
      <c r="AB19" s="23">
        <f>SUM('[8]des'!J615)</f>
        <v>0</v>
      </c>
      <c r="AC19" s="96">
        <f t="shared" si="17"/>
        <v>0</v>
      </c>
      <c r="AD19" s="23">
        <f t="shared" si="18"/>
        <v>0</v>
      </c>
      <c r="AE19" s="96">
        <f t="shared" si="19"/>
        <v>0</v>
      </c>
      <c r="AF19" s="23">
        <f>SUM('[8]des'!N615)</f>
        <v>0</v>
      </c>
      <c r="AG19" s="24">
        <f t="shared" si="20"/>
        <v>0</v>
      </c>
      <c r="AH19" s="95">
        <f>SUM('[8]des'!F640)</f>
        <v>1908000</v>
      </c>
      <c r="AI19" s="89">
        <f t="shared" si="21"/>
        <v>0</v>
      </c>
      <c r="AJ19" s="23">
        <f>SUM('[8]des'!J640)</f>
        <v>1230631.574</v>
      </c>
      <c r="AK19" s="96">
        <f t="shared" si="22"/>
        <v>64.49851016771488</v>
      </c>
      <c r="AL19" s="23">
        <f t="shared" si="23"/>
        <v>583368.426</v>
      </c>
      <c r="AM19" s="96">
        <f t="shared" si="24"/>
        <v>30.57486509433962</v>
      </c>
      <c r="AN19" s="23">
        <f>SUM('[8]des'!N640)</f>
        <v>1814000</v>
      </c>
      <c r="AO19" s="24">
        <f t="shared" si="25"/>
        <v>95.0733752620545</v>
      </c>
      <c r="AP19" s="95">
        <f>SUM('[8]des'!F655)</f>
        <v>4730263</v>
      </c>
      <c r="AQ19" s="89">
        <f t="shared" si="26"/>
        <v>0.8375856854479323</v>
      </c>
      <c r="AR19" s="23">
        <f>SUM('[8]des'!J655)</f>
        <v>2449598.084</v>
      </c>
      <c r="AS19" s="96">
        <f t="shared" si="27"/>
        <v>51.785663587838556</v>
      </c>
      <c r="AT19" s="23">
        <f t="shared" si="28"/>
        <v>1212904.4420000003</v>
      </c>
      <c r="AU19" s="96">
        <f t="shared" si="29"/>
        <v>25.641374316819178</v>
      </c>
      <c r="AV19" s="23">
        <f>SUM('[8]des'!N655)</f>
        <v>3662502.526</v>
      </c>
      <c r="AW19" s="24">
        <f t="shared" si="30"/>
        <v>77.42703790465774</v>
      </c>
      <c r="AX19" s="95">
        <f>SUM('[8]des'!F763)</f>
        <v>0</v>
      </c>
      <c r="AY19" s="89">
        <f t="shared" si="31"/>
        <v>0</v>
      </c>
      <c r="AZ19" s="23">
        <f>SUM('[8]des'!J763)</f>
        <v>0</v>
      </c>
      <c r="BA19" s="96">
        <f t="shared" si="32"/>
        <v>0</v>
      </c>
      <c r="BB19" s="23">
        <f t="shared" si="33"/>
        <v>0</v>
      </c>
      <c r="BC19" s="96">
        <f t="shared" si="34"/>
        <v>0</v>
      </c>
      <c r="BD19" s="23">
        <f>SUM('[8]des'!N763)</f>
        <v>0</v>
      </c>
      <c r="BE19" s="24">
        <f t="shared" si="35"/>
        <v>0</v>
      </c>
      <c r="BF19" s="97">
        <f t="shared" si="39"/>
        <v>62677505.424</v>
      </c>
      <c r="BG19" s="96">
        <f t="shared" si="0"/>
        <v>0.697080572539355</v>
      </c>
      <c r="BH19" s="26">
        <f t="shared" si="40"/>
        <v>35672623.931</v>
      </c>
      <c r="BI19" s="22">
        <f t="shared" si="36"/>
        <v>56.9145560112552</v>
      </c>
      <c r="BJ19" s="26">
        <f t="shared" si="41"/>
        <v>18703232.457999997</v>
      </c>
      <c r="BK19" s="22">
        <f t="shared" si="37"/>
        <v>29.840422543106342</v>
      </c>
      <c r="BL19" s="26">
        <f t="shared" si="42"/>
        <v>54375856.389</v>
      </c>
      <c r="BM19" s="25">
        <f t="shared" si="38"/>
        <v>86.75497855436156</v>
      </c>
    </row>
    <row r="20" spans="1:65" ht="15">
      <c r="A20" s="20" t="s">
        <v>37</v>
      </c>
      <c r="B20" s="95">
        <f>SUM('[8]hab'!F328)</f>
        <v>13896838.137</v>
      </c>
      <c r="C20" s="89">
        <f t="shared" si="1"/>
        <v>0.3081216894470744</v>
      </c>
      <c r="D20" s="23">
        <f>SUM('[8]hab'!J328)</f>
        <v>378516.45999999996</v>
      </c>
      <c r="E20" s="96">
        <f t="shared" si="2"/>
        <v>2.7237595794701597</v>
      </c>
      <c r="F20" s="23">
        <f t="shared" si="3"/>
        <v>12078810</v>
      </c>
      <c r="G20" s="96">
        <f t="shared" si="4"/>
        <v>86.91768502246894</v>
      </c>
      <c r="H20" s="23">
        <f>SUM('[8]hab'!N328)</f>
        <v>12457326.46</v>
      </c>
      <c r="I20" s="24">
        <f t="shared" si="5"/>
        <v>89.6414446019391</v>
      </c>
      <c r="J20" s="95">
        <f>SUM('[8]hab'!F461)</f>
        <v>35151854.2</v>
      </c>
      <c r="K20" s="89">
        <f t="shared" si="6"/>
        <v>0</v>
      </c>
      <c r="L20" s="23">
        <f>SUM('[8]hab'!J461)</f>
        <v>6163177.941000001</v>
      </c>
      <c r="M20" s="96">
        <f t="shared" si="7"/>
        <v>17.533009513335998</v>
      </c>
      <c r="N20" s="23">
        <f t="shared" si="8"/>
        <v>23197812.139999997</v>
      </c>
      <c r="O20" s="96">
        <f t="shared" si="9"/>
        <v>65.99313938893157</v>
      </c>
      <c r="P20" s="23">
        <f>SUM('[8]hab'!N461)</f>
        <v>29360990.080999997</v>
      </c>
      <c r="Q20" s="24">
        <f t="shared" si="10"/>
        <v>83.52614890226756</v>
      </c>
      <c r="R20" s="95">
        <f>SUM('[8]hab'!F583)</f>
        <v>0</v>
      </c>
      <c r="S20" s="89">
        <f t="shared" si="11"/>
        <v>0</v>
      </c>
      <c r="T20" s="23">
        <f>SUM('[8]hab'!J583)</f>
        <v>0</v>
      </c>
      <c r="U20" s="96">
        <f t="shared" si="12"/>
        <v>0</v>
      </c>
      <c r="V20" s="23">
        <f t="shared" si="13"/>
        <v>0</v>
      </c>
      <c r="W20" s="96">
        <f t="shared" si="14"/>
        <v>0</v>
      </c>
      <c r="X20" s="23">
        <f>SUM('[8]hab'!N583)</f>
        <v>0</v>
      </c>
      <c r="Y20" s="24">
        <f t="shared" si="15"/>
        <v>0</v>
      </c>
      <c r="Z20" s="95">
        <f>SUM('[8]hab'!F615)</f>
        <v>0</v>
      </c>
      <c r="AA20" s="89">
        <f t="shared" si="16"/>
        <v>0</v>
      </c>
      <c r="AB20" s="23">
        <f>SUM('[8]hab'!J615)</f>
        <v>0</v>
      </c>
      <c r="AC20" s="96">
        <f t="shared" si="17"/>
        <v>0</v>
      </c>
      <c r="AD20" s="23">
        <f t="shared" si="18"/>
        <v>0</v>
      </c>
      <c r="AE20" s="96">
        <f t="shared" si="19"/>
        <v>0</v>
      </c>
      <c r="AF20" s="23">
        <f>SUM('[8]hab'!N615)</f>
        <v>0</v>
      </c>
      <c r="AG20" s="24">
        <f t="shared" si="20"/>
        <v>0</v>
      </c>
      <c r="AH20" s="95">
        <f>SUM('[8]hab'!F640)</f>
        <v>0</v>
      </c>
      <c r="AI20" s="89">
        <f t="shared" si="21"/>
        <v>0</v>
      </c>
      <c r="AJ20" s="23">
        <f>SUM('[8]hab'!J640)</f>
        <v>0</v>
      </c>
      <c r="AK20" s="96">
        <f t="shared" si="22"/>
        <v>0</v>
      </c>
      <c r="AL20" s="23">
        <f t="shared" si="23"/>
        <v>0</v>
      </c>
      <c r="AM20" s="96">
        <f t="shared" si="24"/>
        <v>0</v>
      </c>
      <c r="AN20" s="23">
        <f>SUM('[8]hab'!N640)</f>
        <v>0</v>
      </c>
      <c r="AO20" s="24">
        <f t="shared" si="25"/>
        <v>0</v>
      </c>
      <c r="AP20" s="95">
        <f>SUM('[8]hab'!F655)</f>
        <v>4697770.484</v>
      </c>
      <c r="AQ20" s="89">
        <f t="shared" si="26"/>
        <v>0.8318322492677901</v>
      </c>
      <c r="AR20" s="23">
        <f>SUM('[8]hab'!J655)</f>
        <v>2071068.148</v>
      </c>
      <c r="AS20" s="96">
        <f t="shared" si="27"/>
        <v>44.08619269616919</v>
      </c>
      <c r="AT20" s="23">
        <f t="shared" si="28"/>
        <v>1391413.298</v>
      </c>
      <c r="AU20" s="96">
        <f t="shared" si="29"/>
        <v>29.61858828009955</v>
      </c>
      <c r="AV20" s="23">
        <f>SUM('[8]hab'!N655)</f>
        <v>3462481.446</v>
      </c>
      <c r="AW20" s="24">
        <f t="shared" si="30"/>
        <v>73.70478097626874</v>
      </c>
      <c r="AX20" s="95">
        <f>SUM('[8]hab'!F763)</f>
        <v>0</v>
      </c>
      <c r="AY20" s="89">
        <f t="shared" si="31"/>
        <v>0</v>
      </c>
      <c r="AZ20" s="23">
        <f>SUM('[8]hab'!J763)</f>
        <v>0</v>
      </c>
      <c r="BA20" s="96">
        <f t="shared" si="32"/>
        <v>0</v>
      </c>
      <c r="BB20" s="23">
        <f t="shared" si="33"/>
        <v>0</v>
      </c>
      <c r="BC20" s="96">
        <f t="shared" si="34"/>
        <v>0</v>
      </c>
      <c r="BD20" s="23">
        <f>SUM('[8]hab'!N763)</f>
        <v>0</v>
      </c>
      <c r="BE20" s="24">
        <f t="shared" si="35"/>
        <v>0</v>
      </c>
      <c r="BF20" s="97">
        <f t="shared" si="39"/>
        <v>53746462.821</v>
      </c>
      <c r="BG20" s="96">
        <f t="shared" si="0"/>
        <v>0.5977521731565562</v>
      </c>
      <c r="BH20" s="26">
        <f t="shared" si="40"/>
        <v>8612762.549</v>
      </c>
      <c r="BI20" s="22">
        <f t="shared" si="36"/>
        <v>16.024798836873025</v>
      </c>
      <c r="BJ20" s="26">
        <f t="shared" si="41"/>
        <v>36668035.438</v>
      </c>
      <c r="BK20" s="22">
        <f t="shared" si="37"/>
        <v>68.22409050456237</v>
      </c>
      <c r="BL20" s="26">
        <f t="shared" si="42"/>
        <v>45280797.987</v>
      </c>
      <c r="BM20" s="25">
        <f t="shared" si="38"/>
        <v>84.24888934143539</v>
      </c>
    </row>
    <row r="21" spans="1:65" ht="25.5">
      <c r="A21" s="20" t="s">
        <v>38</v>
      </c>
      <c r="B21" s="95">
        <f>SUM('[8]cul'!F328)</f>
        <v>10105902.752</v>
      </c>
      <c r="C21" s="89">
        <f t="shared" si="1"/>
        <v>0.2240687988617737</v>
      </c>
      <c r="D21" s="23">
        <f>SUM('[8]cul'!J328)</f>
        <v>5771408.371</v>
      </c>
      <c r="E21" s="96">
        <f t="shared" si="2"/>
        <v>57.10928071079859</v>
      </c>
      <c r="F21" s="23">
        <f t="shared" si="3"/>
        <v>3260679.9420000007</v>
      </c>
      <c r="G21" s="96">
        <f t="shared" si="4"/>
        <v>32.265103098827055</v>
      </c>
      <c r="H21" s="23">
        <f>SUM('[8]cul'!N328)</f>
        <v>9032088.313000001</v>
      </c>
      <c r="I21" s="24">
        <f t="shared" si="5"/>
        <v>89.37438380962564</v>
      </c>
      <c r="J21" s="95">
        <f>SUM('[8]cul'!F461)</f>
        <v>805255.0329999998</v>
      </c>
      <c r="K21" s="89">
        <f t="shared" si="6"/>
        <v>0</v>
      </c>
      <c r="L21" s="23">
        <f>SUM('[8]cul'!J461)</f>
        <v>245214.881</v>
      </c>
      <c r="M21" s="96">
        <f t="shared" si="7"/>
        <v>30.45182842092215</v>
      </c>
      <c r="N21" s="23">
        <f t="shared" si="8"/>
        <v>305798.81899999996</v>
      </c>
      <c r="O21" s="96">
        <f t="shared" si="9"/>
        <v>37.975399900418886</v>
      </c>
      <c r="P21" s="23">
        <f>SUM('[8]cul'!N461)</f>
        <v>551013.7</v>
      </c>
      <c r="Q21" s="24">
        <f t="shared" si="10"/>
        <v>68.42722832134103</v>
      </c>
      <c r="R21" s="95">
        <f>SUM('[8]cul'!F583)</f>
        <v>5847368.95</v>
      </c>
      <c r="S21" s="89">
        <f t="shared" si="11"/>
        <v>0</v>
      </c>
      <c r="T21" s="23">
        <f>SUM('[8]cul'!J583)</f>
        <v>629469.433</v>
      </c>
      <c r="U21" s="96">
        <f t="shared" si="12"/>
        <v>10.765002830888582</v>
      </c>
      <c r="V21" s="23">
        <f t="shared" si="13"/>
        <v>3972542.2800000003</v>
      </c>
      <c r="W21" s="96">
        <f t="shared" si="14"/>
        <v>67.9372605691317</v>
      </c>
      <c r="X21" s="23">
        <f>SUM('[8]cul'!N583)</f>
        <v>4602011.713</v>
      </c>
      <c r="Y21" s="24">
        <f t="shared" si="15"/>
        <v>78.70226340002027</v>
      </c>
      <c r="Z21" s="95">
        <f>SUM('[8]cul'!F615)</f>
        <v>566000</v>
      </c>
      <c r="AA21" s="89">
        <f t="shared" si="16"/>
        <v>1.9964706765981899</v>
      </c>
      <c r="AB21" s="23">
        <f>SUM('[8]cul'!J615)</f>
        <v>412893.163</v>
      </c>
      <c r="AC21" s="96">
        <f t="shared" si="17"/>
        <v>72.94932208480566</v>
      </c>
      <c r="AD21" s="23">
        <f t="shared" si="18"/>
        <v>84101.74900000001</v>
      </c>
      <c r="AE21" s="96">
        <f t="shared" si="19"/>
        <v>14.858966254416965</v>
      </c>
      <c r="AF21" s="23">
        <f>SUM('[8]cul'!N615)</f>
        <v>496994.912</v>
      </c>
      <c r="AG21" s="24">
        <f t="shared" si="20"/>
        <v>87.80828833922261</v>
      </c>
      <c r="AH21" s="95">
        <f>SUM('[8]cul'!F640)</f>
        <v>0</v>
      </c>
      <c r="AI21" s="89">
        <f t="shared" si="21"/>
        <v>0</v>
      </c>
      <c r="AJ21" s="23">
        <f>SUM('[8]cul'!J640)</f>
        <v>0</v>
      </c>
      <c r="AK21" s="96">
        <f t="shared" si="22"/>
        <v>0</v>
      </c>
      <c r="AL21" s="23">
        <f t="shared" si="23"/>
        <v>0</v>
      </c>
      <c r="AM21" s="96">
        <f t="shared" si="24"/>
        <v>0</v>
      </c>
      <c r="AN21" s="23">
        <f>SUM('[8]cul'!N640)</f>
        <v>0</v>
      </c>
      <c r="AO21" s="24">
        <f t="shared" si="25"/>
        <v>0</v>
      </c>
      <c r="AP21" s="95">
        <f>SUM('[8]cul'!F655)</f>
        <v>6456102.4</v>
      </c>
      <c r="AQ21" s="89">
        <f t="shared" si="26"/>
        <v>1.143179344156137</v>
      </c>
      <c r="AR21" s="23">
        <f>SUM('[8]cul'!J655)</f>
        <v>2632198.723</v>
      </c>
      <c r="AS21" s="96">
        <f t="shared" si="27"/>
        <v>40.770709011678626</v>
      </c>
      <c r="AT21" s="23">
        <f t="shared" si="28"/>
        <v>3046207.756</v>
      </c>
      <c r="AU21" s="96">
        <f t="shared" si="29"/>
        <v>47.1833866203857</v>
      </c>
      <c r="AV21" s="23">
        <f>SUM('[8]cul'!N655)</f>
        <v>5678406.479</v>
      </c>
      <c r="AW21" s="24">
        <f t="shared" si="30"/>
        <v>87.95409563206432</v>
      </c>
      <c r="AX21" s="95">
        <f>SUM('[8]cul'!F763)</f>
        <v>0</v>
      </c>
      <c r="AY21" s="89">
        <f t="shared" si="31"/>
        <v>0</v>
      </c>
      <c r="AZ21" s="23">
        <f>SUM('[8]cul'!J763)</f>
        <v>0</v>
      </c>
      <c r="BA21" s="96">
        <f t="shared" si="32"/>
        <v>0</v>
      </c>
      <c r="BB21" s="23">
        <f t="shared" si="33"/>
        <v>0</v>
      </c>
      <c r="BC21" s="96">
        <f t="shared" si="34"/>
        <v>0</v>
      </c>
      <c r="BD21" s="23">
        <f>SUM('[8]cul'!N763)</f>
        <v>0</v>
      </c>
      <c r="BE21" s="24">
        <f t="shared" si="35"/>
        <v>0</v>
      </c>
      <c r="BF21" s="97">
        <f t="shared" si="39"/>
        <v>23780629.134999998</v>
      </c>
      <c r="BG21" s="96">
        <f t="shared" si="0"/>
        <v>0.26448108393325304</v>
      </c>
      <c r="BH21" s="26">
        <f t="shared" si="40"/>
        <v>9691184.571</v>
      </c>
      <c r="BI21" s="22">
        <f t="shared" si="36"/>
        <v>40.75243138431796</v>
      </c>
      <c r="BJ21" s="26">
        <f t="shared" si="41"/>
        <v>10669330.546</v>
      </c>
      <c r="BK21" s="22">
        <f t="shared" si="37"/>
        <v>44.865636167283014</v>
      </c>
      <c r="BL21" s="26">
        <f t="shared" si="42"/>
        <v>20360515.117</v>
      </c>
      <c r="BM21" s="25">
        <f t="shared" si="38"/>
        <v>85.61806755160096</v>
      </c>
    </row>
    <row r="22" spans="1:65" ht="15">
      <c r="A22" s="20" t="s">
        <v>39</v>
      </c>
      <c r="B22" s="95">
        <f>SUM('[8]pla'!F328)</f>
        <v>1630029.3229999999</v>
      </c>
      <c r="C22" s="89">
        <f t="shared" si="1"/>
        <v>0.03614112677284549</v>
      </c>
      <c r="D22" s="23">
        <f>SUM('[8]pla'!J328)</f>
        <v>671031.871</v>
      </c>
      <c r="E22" s="96">
        <f t="shared" si="2"/>
        <v>41.166858873740644</v>
      </c>
      <c r="F22" s="23">
        <f t="shared" si="3"/>
        <v>47689.223</v>
      </c>
      <c r="G22" s="96">
        <f t="shared" si="4"/>
        <v>2.9256665709687972</v>
      </c>
      <c r="H22" s="23">
        <f>SUM('[8]pla'!N328)</f>
        <v>718721.094</v>
      </c>
      <c r="I22" s="24">
        <f t="shared" si="5"/>
        <v>44.092525444709445</v>
      </c>
      <c r="J22" s="95">
        <f>SUM('[8]pla'!F461)</f>
        <v>8942040.146</v>
      </c>
      <c r="K22" s="89">
        <f t="shared" si="6"/>
        <v>0</v>
      </c>
      <c r="L22" s="23">
        <f>SUM('[8]pla'!J461)</f>
        <v>3872657.48</v>
      </c>
      <c r="M22" s="96">
        <f t="shared" si="7"/>
        <v>43.30843316256344</v>
      </c>
      <c r="N22" s="23">
        <f t="shared" si="8"/>
        <v>1967978.934</v>
      </c>
      <c r="O22" s="96">
        <f t="shared" si="9"/>
        <v>22.008164824448105</v>
      </c>
      <c r="P22" s="23">
        <f>SUM('[8]pla'!N461)</f>
        <v>5840636.414</v>
      </c>
      <c r="Q22" s="24">
        <f t="shared" si="10"/>
        <v>65.31659798701155</v>
      </c>
      <c r="R22" s="95">
        <f>SUM('[8]pla'!F583)</f>
        <v>0</v>
      </c>
      <c r="S22" s="89">
        <f t="shared" si="11"/>
        <v>0</v>
      </c>
      <c r="T22" s="23">
        <f>SUM('[8]pla'!J583)</f>
        <v>0</v>
      </c>
      <c r="U22" s="96">
        <f t="shared" si="12"/>
        <v>0</v>
      </c>
      <c r="V22" s="23">
        <f t="shared" si="13"/>
        <v>0</v>
      </c>
      <c r="W22" s="96">
        <f t="shared" si="14"/>
        <v>0</v>
      </c>
      <c r="X22" s="23">
        <f>SUM('[8]pla'!N583)</f>
        <v>0</v>
      </c>
      <c r="Y22" s="24">
        <f t="shared" si="15"/>
        <v>0</v>
      </c>
      <c r="Z22" s="95">
        <f>SUM('[8]pla'!F615)</f>
        <v>210000</v>
      </c>
      <c r="AA22" s="89">
        <f t="shared" si="16"/>
        <v>0.7407400036848408</v>
      </c>
      <c r="AB22" s="23">
        <f>SUM('[8]pla'!J615)</f>
        <v>0</v>
      </c>
      <c r="AC22" s="96">
        <f t="shared" si="17"/>
        <v>0</v>
      </c>
      <c r="AD22" s="23">
        <f t="shared" si="18"/>
        <v>0</v>
      </c>
      <c r="AE22" s="96">
        <f t="shared" si="19"/>
        <v>0</v>
      </c>
      <c r="AF22" s="23">
        <f>SUM('[8]pla'!N615)</f>
        <v>0</v>
      </c>
      <c r="AG22" s="24">
        <f t="shared" si="20"/>
        <v>0</v>
      </c>
      <c r="AH22" s="95">
        <f>SUM('[8]pla'!F640)</f>
        <v>0</v>
      </c>
      <c r="AI22" s="89">
        <f t="shared" si="21"/>
        <v>0</v>
      </c>
      <c r="AJ22" s="23">
        <f>SUM('[8]pla'!J640)</f>
        <v>0</v>
      </c>
      <c r="AK22" s="96">
        <f t="shared" si="22"/>
        <v>0</v>
      </c>
      <c r="AL22" s="23">
        <f t="shared" si="23"/>
        <v>0</v>
      </c>
      <c r="AM22" s="96">
        <f t="shared" si="24"/>
        <v>0</v>
      </c>
      <c r="AN22" s="23">
        <f>SUM('[8]pla'!N640)</f>
        <v>0</v>
      </c>
      <c r="AO22" s="24">
        <f t="shared" si="25"/>
        <v>0</v>
      </c>
      <c r="AP22" s="95">
        <f>SUM('[8]pla'!F655)</f>
        <v>12949402.89</v>
      </c>
      <c r="AQ22" s="89">
        <f t="shared" si="26"/>
        <v>2.292945338506989</v>
      </c>
      <c r="AR22" s="23">
        <f>SUM('[8]pla'!J655)</f>
        <v>3660398.999</v>
      </c>
      <c r="AS22" s="96">
        <f t="shared" si="27"/>
        <v>28.26693269252355</v>
      </c>
      <c r="AT22" s="23">
        <f t="shared" si="28"/>
        <v>5415914.575999999</v>
      </c>
      <c r="AU22" s="96">
        <f t="shared" si="29"/>
        <v>41.82366261985999</v>
      </c>
      <c r="AV22" s="23">
        <f>SUM('[8]pla'!N655)</f>
        <v>9076313.575</v>
      </c>
      <c r="AW22" s="24">
        <f t="shared" si="30"/>
        <v>70.09059531238354</v>
      </c>
      <c r="AX22" s="95">
        <f>SUM('[8]pla'!F763)</f>
        <v>0</v>
      </c>
      <c r="AY22" s="89">
        <f t="shared" si="31"/>
        <v>0</v>
      </c>
      <c r="AZ22" s="23">
        <f>SUM('[8]pla'!J763)</f>
        <v>0</v>
      </c>
      <c r="BA22" s="96">
        <f t="shared" si="32"/>
        <v>0</v>
      </c>
      <c r="BB22" s="23">
        <f t="shared" si="33"/>
        <v>0</v>
      </c>
      <c r="BC22" s="96">
        <f t="shared" si="34"/>
        <v>0</v>
      </c>
      <c r="BD22" s="23">
        <f>SUM('[8]pla'!N763)</f>
        <v>0</v>
      </c>
      <c r="BE22" s="24">
        <f t="shared" si="35"/>
        <v>0</v>
      </c>
      <c r="BF22" s="97">
        <f t="shared" si="39"/>
        <v>23731472.359</v>
      </c>
      <c r="BG22" s="96">
        <f t="shared" si="0"/>
        <v>0.26393437689176397</v>
      </c>
      <c r="BH22" s="26">
        <f t="shared" si="40"/>
        <v>8204088.35</v>
      </c>
      <c r="BI22" s="22">
        <f t="shared" si="36"/>
        <v>34.57049872798412</v>
      </c>
      <c r="BJ22" s="26">
        <f t="shared" si="41"/>
        <v>7431582.732999999</v>
      </c>
      <c r="BK22" s="22">
        <f t="shared" si="37"/>
        <v>31.315304084711045</v>
      </c>
      <c r="BL22" s="26">
        <f t="shared" si="42"/>
        <v>15635671.082999999</v>
      </c>
      <c r="BM22" s="25">
        <f t="shared" si="38"/>
        <v>65.88580281269518</v>
      </c>
    </row>
    <row r="23" spans="1:65" ht="15">
      <c r="A23" s="20" t="s">
        <v>40</v>
      </c>
      <c r="B23" s="95">
        <f>SUM('[8]int'!F328)</f>
        <v>365896092.958</v>
      </c>
      <c r="C23" s="89">
        <f t="shared" si="1"/>
        <v>8.112674351738603</v>
      </c>
      <c r="D23" s="23">
        <f>SUM('[8]int'!J328)</f>
        <v>205776361.12700003</v>
      </c>
      <c r="E23" s="96">
        <f t="shared" si="2"/>
        <v>56.239015689795956</v>
      </c>
      <c r="F23" s="23">
        <f t="shared" si="3"/>
        <v>139347132.83699995</v>
      </c>
      <c r="G23" s="96">
        <f t="shared" si="4"/>
        <v>38.08379906723823</v>
      </c>
      <c r="H23" s="23">
        <f>SUM('[8]int'!N328)</f>
        <v>345123493.964</v>
      </c>
      <c r="I23" s="24">
        <f t="shared" si="5"/>
        <v>94.3228147570342</v>
      </c>
      <c r="J23" s="95">
        <f>SUM('[8]int'!F461)</f>
        <v>0</v>
      </c>
      <c r="K23" s="89">
        <f t="shared" si="6"/>
        <v>0</v>
      </c>
      <c r="L23" s="23">
        <f>SUM('[8]int'!J461)</f>
        <v>0</v>
      </c>
      <c r="M23" s="96">
        <f t="shared" si="7"/>
        <v>0</v>
      </c>
      <c r="N23" s="23">
        <f t="shared" si="8"/>
        <v>0</v>
      </c>
      <c r="O23" s="96">
        <f t="shared" si="9"/>
        <v>0</v>
      </c>
      <c r="P23" s="23">
        <f>SUM('[8]int'!N461)</f>
        <v>0</v>
      </c>
      <c r="Q23" s="24">
        <f t="shared" si="10"/>
        <v>0</v>
      </c>
      <c r="R23" s="95">
        <f>SUM('[8]int'!F583)</f>
        <v>6350000</v>
      </c>
      <c r="S23" s="89">
        <f t="shared" si="11"/>
        <v>0</v>
      </c>
      <c r="T23" s="23">
        <f>SUM('[8]int'!J583)</f>
        <v>2984113.649</v>
      </c>
      <c r="U23" s="96">
        <f t="shared" si="12"/>
        <v>46.99391573228347</v>
      </c>
      <c r="V23" s="23">
        <f t="shared" si="13"/>
        <v>2058515.0159999998</v>
      </c>
      <c r="W23" s="96">
        <f t="shared" si="14"/>
        <v>32.41755930708661</v>
      </c>
      <c r="X23" s="23">
        <f>SUM('[8]int'!N583)</f>
        <v>5042628.665</v>
      </c>
      <c r="Y23" s="24">
        <f t="shared" si="15"/>
        <v>79.41147503937009</v>
      </c>
      <c r="Z23" s="95">
        <f>SUM('[8]int'!F615)</f>
        <v>4394021.84</v>
      </c>
      <c r="AA23" s="89">
        <f t="shared" si="16"/>
        <v>15.499179780727957</v>
      </c>
      <c r="AB23" s="23">
        <f>SUM('[8]int'!J615)</f>
        <v>2208836.195</v>
      </c>
      <c r="AC23" s="96">
        <f t="shared" si="17"/>
        <v>50.26912189858391</v>
      </c>
      <c r="AD23" s="23">
        <f t="shared" si="18"/>
        <v>1885317.5000000005</v>
      </c>
      <c r="AE23" s="96">
        <f t="shared" si="19"/>
        <v>42.90642078374377</v>
      </c>
      <c r="AF23" s="23">
        <f>SUM('[8]int'!N615)</f>
        <v>4094153.6950000003</v>
      </c>
      <c r="AG23" s="24">
        <f t="shared" si="20"/>
        <v>93.17554268232769</v>
      </c>
      <c r="AH23" s="95">
        <f>SUM('[8]int'!F640)</f>
        <v>7065000</v>
      </c>
      <c r="AI23" s="89">
        <f t="shared" si="21"/>
        <v>0</v>
      </c>
      <c r="AJ23" s="23">
        <f>SUM('[8]int'!J640)</f>
        <v>2718143.678</v>
      </c>
      <c r="AK23" s="96">
        <f t="shared" si="22"/>
        <v>38.473371238499645</v>
      </c>
      <c r="AL23" s="23">
        <f t="shared" si="23"/>
        <v>3240407.0290000006</v>
      </c>
      <c r="AM23" s="96">
        <f t="shared" si="24"/>
        <v>45.86563381457891</v>
      </c>
      <c r="AN23" s="23">
        <f>SUM('[8]int'!N640)</f>
        <v>5958550.707</v>
      </c>
      <c r="AO23" s="24">
        <f t="shared" si="25"/>
        <v>84.33900505307857</v>
      </c>
      <c r="AP23" s="95">
        <f>SUM('[8]int'!F655)</f>
        <v>135924977</v>
      </c>
      <c r="AQ23" s="89">
        <f t="shared" si="26"/>
        <v>24.06817866787522</v>
      </c>
      <c r="AR23" s="23">
        <f>SUM('[8]int'!J655)</f>
        <v>81864200.449</v>
      </c>
      <c r="AS23" s="96">
        <f t="shared" si="27"/>
        <v>60.22748891029792</v>
      </c>
      <c r="AT23" s="23">
        <f t="shared" si="28"/>
        <v>26381538.162</v>
      </c>
      <c r="AU23" s="96">
        <f t="shared" si="29"/>
        <v>19.40889654298047</v>
      </c>
      <c r="AV23" s="23">
        <f>SUM('[8]int'!N655)</f>
        <v>108245738.611</v>
      </c>
      <c r="AW23" s="24">
        <f t="shared" si="30"/>
        <v>79.6363854532784</v>
      </c>
      <c r="AX23" s="95">
        <f>SUM('[8]int'!F763)</f>
        <v>0</v>
      </c>
      <c r="AY23" s="89">
        <f t="shared" si="31"/>
        <v>0</v>
      </c>
      <c r="AZ23" s="23">
        <f>SUM('[8]int'!J763)</f>
        <v>0</v>
      </c>
      <c r="BA23" s="96">
        <f t="shared" si="32"/>
        <v>0</v>
      </c>
      <c r="BB23" s="23">
        <f t="shared" si="33"/>
        <v>0</v>
      </c>
      <c r="BC23" s="96">
        <f t="shared" si="34"/>
        <v>0</v>
      </c>
      <c r="BD23" s="23">
        <f>SUM('[8]int'!N763)</f>
        <v>0</v>
      </c>
      <c r="BE23" s="24">
        <f t="shared" si="35"/>
        <v>0</v>
      </c>
      <c r="BF23" s="97">
        <f t="shared" si="39"/>
        <v>519630091.798</v>
      </c>
      <c r="BG23" s="96">
        <f t="shared" si="0"/>
        <v>5.779171322292723</v>
      </c>
      <c r="BH23" s="26">
        <f t="shared" si="40"/>
        <v>295551655.09800005</v>
      </c>
      <c r="BI23" s="22">
        <f t="shared" si="36"/>
        <v>56.87731710751122</v>
      </c>
      <c r="BJ23" s="26">
        <f t="shared" si="41"/>
        <v>172912910.54399997</v>
      </c>
      <c r="BK23" s="22">
        <f t="shared" si="37"/>
        <v>33.27615418608548</v>
      </c>
      <c r="BL23" s="26">
        <f t="shared" si="42"/>
        <v>468464565.642</v>
      </c>
      <c r="BM23" s="25">
        <f t="shared" si="38"/>
        <v>90.15347129359668</v>
      </c>
    </row>
    <row r="24" spans="1:65" ht="15">
      <c r="A24" s="20" t="s">
        <v>41</v>
      </c>
      <c r="B24" s="95">
        <f>SUM('[8]dasc'!F328)</f>
        <v>0</v>
      </c>
      <c r="C24" s="89">
        <f t="shared" si="1"/>
        <v>0</v>
      </c>
      <c r="D24" s="23">
        <f>SUM('[8]dasc'!J328)</f>
        <v>0</v>
      </c>
      <c r="E24" s="96">
        <f t="shared" si="2"/>
        <v>0</v>
      </c>
      <c r="F24" s="23">
        <f t="shared" si="3"/>
        <v>0</v>
      </c>
      <c r="G24" s="96">
        <f t="shared" si="4"/>
        <v>0</v>
      </c>
      <c r="H24" s="23">
        <f>SUM('[8]dasc'!N328)</f>
        <v>0</v>
      </c>
      <c r="I24" s="24">
        <f t="shared" si="5"/>
        <v>0</v>
      </c>
      <c r="J24" s="95">
        <f>SUM('[8]dasc'!F461)</f>
        <v>0</v>
      </c>
      <c r="K24" s="89">
        <f t="shared" si="6"/>
        <v>0</v>
      </c>
      <c r="L24" s="23">
        <f>SUM('[8]dasc'!J461)</f>
        <v>0</v>
      </c>
      <c r="M24" s="96">
        <f t="shared" si="7"/>
        <v>0</v>
      </c>
      <c r="N24" s="23">
        <f t="shared" si="8"/>
        <v>0</v>
      </c>
      <c r="O24" s="96">
        <f t="shared" si="9"/>
        <v>0</v>
      </c>
      <c r="P24" s="23">
        <f>SUM('[8]dasc'!N461)</f>
        <v>0</v>
      </c>
      <c r="Q24" s="24">
        <f t="shared" si="10"/>
        <v>0</v>
      </c>
      <c r="R24" s="95">
        <f>SUM('[8]dasc'!F583)</f>
        <v>0</v>
      </c>
      <c r="S24" s="89">
        <f t="shared" si="11"/>
        <v>0</v>
      </c>
      <c r="T24" s="23">
        <f>SUM('[8]dasc'!J583)</f>
        <v>0</v>
      </c>
      <c r="U24" s="96">
        <f t="shared" si="12"/>
        <v>0</v>
      </c>
      <c r="V24" s="23">
        <f t="shared" si="13"/>
        <v>0</v>
      </c>
      <c r="W24" s="96">
        <f t="shared" si="14"/>
        <v>0</v>
      </c>
      <c r="X24" s="23">
        <f>SUM('[8]dasc'!N583)</f>
        <v>0</v>
      </c>
      <c r="Y24" s="24">
        <f t="shared" si="15"/>
        <v>0</v>
      </c>
      <c r="Z24" s="95">
        <f>SUM('[8]dasc'!F615)</f>
        <v>0</v>
      </c>
      <c r="AA24" s="89">
        <f t="shared" si="16"/>
        <v>0</v>
      </c>
      <c r="AB24" s="23">
        <f>SUM('[8]dasc'!J615)</f>
        <v>0</v>
      </c>
      <c r="AC24" s="96">
        <f t="shared" si="17"/>
        <v>0</v>
      </c>
      <c r="AD24" s="23">
        <f t="shared" si="18"/>
        <v>0</v>
      </c>
      <c r="AE24" s="96">
        <f t="shared" si="19"/>
        <v>0</v>
      </c>
      <c r="AF24" s="23">
        <f>SUM('[8]dasc'!N615)</f>
        <v>0</v>
      </c>
      <c r="AG24" s="24">
        <f t="shared" si="20"/>
        <v>0</v>
      </c>
      <c r="AH24" s="95">
        <f>SUM('[8]dasc'!F640)</f>
        <v>0</v>
      </c>
      <c r="AI24" s="89">
        <f t="shared" si="21"/>
        <v>0</v>
      </c>
      <c r="AJ24" s="23">
        <f>SUM('[8]dasc'!J640)</f>
        <v>0</v>
      </c>
      <c r="AK24" s="96">
        <f t="shared" si="22"/>
        <v>0</v>
      </c>
      <c r="AL24" s="23">
        <f t="shared" si="23"/>
        <v>0</v>
      </c>
      <c r="AM24" s="96">
        <f t="shared" si="24"/>
        <v>0</v>
      </c>
      <c r="AN24" s="23">
        <f>SUM('[8]dasc'!N640)</f>
        <v>0</v>
      </c>
      <c r="AO24" s="24">
        <f t="shared" si="25"/>
        <v>0</v>
      </c>
      <c r="AP24" s="95">
        <f>SUM('[8]dasc'!F655)</f>
        <v>3846003.045</v>
      </c>
      <c r="AQ24" s="89">
        <f t="shared" si="26"/>
        <v>0.6810101460914879</v>
      </c>
      <c r="AR24" s="23">
        <f>SUM('[8]dasc'!J655)</f>
        <v>1205783.548</v>
      </c>
      <c r="AS24" s="96">
        <f t="shared" si="27"/>
        <v>31.35160149099674</v>
      </c>
      <c r="AT24" s="23">
        <f t="shared" si="28"/>
        <v>1432350.526</v>
      </c>
      <c r="AU24" s="96">
        <f t="shared" si="29"/>
        <v>37.242573894010015</v>
      </c>
      <c r="AV24" s="23">
        <f>SUM('[8]dasc'!N655)</f>
        <v>2638134.074</v>
      </c>
      <c r="AW24" s="24">
        <f t="shared" si="30"/>
        <v>68.59417538500675</v>
      </c>
      <c r="AX24" s="95">
        <f>SUM('[8]dasc'!F763)</f>
        <v>0</v>
      </c>
      <c r="AY24" s="89">
        <f t="shared" si="31"/>
        <v>0</v>
      </c>
      <c r="AZ24" s="23">
        <f>SUM('[8]dasc'!J763)</f>
        <v>0</v>
      </c>
      <c r="BA24" s="96">
        <f t="shared" si="32"/>
        <v>0</v>
      </c>
      <c r="BB24" s="23">
        <f t="shared" si="33"/>
        <v>0</v>
      </c>
      <c r="BC24" s="96">
        <f t="shared" si="34"/>
        <v>0</v>
      </c>
      <c r="BD24" s="23">
        <f>SUM('[8]dasc'!N763)</f>
        <v>0</v>
      </c>
      <c r="BE24" s="24">
        <f t="shared" si="35"/>
        <v>0</v>
      </c>
      <c r="BF24" s="97">
        <f t="shared" si="39"/>
        <v>3846003.045</v>
      </c>
      <c r="BG24" s="96">
        <f t="shared" si="0"/>
        <v>0.04277410191200948</v>
      </c>
      <c r="BH24" s="26">
        <f t="shared" si="40"/>
        <v>1205783.548</v>
      </c>
      <c r="BI24" s="22">
        <f t="shared" si="36"/>
        <v>31.35160149099674</v>
      </c>
      <c r="BJ24" s="26">
        <f t="shared" si="41"/>
        <v>1432350.526</v>
      </c>
      <c r="BK24" s="22">
        <f t="shared" si="37"/>
        <v>37.242573894010015</v>
      </c>
      <c r="BL24" s="26">
        <f t="shared" si="42"/>
        <v>2638134.074</v>
      </c>
      <c r="BM24" s="25">
        <f t="shared" si="38"/>
        <v>68.59417538500675</v>
      </c>
    </row>
    <row r="25" spans="1:65" ht="15">
      <c r="A25" s="20" t="s">
        <v>42</v>
      </c>
      <c r="B25" s="95">
        <f>SUM('[8]amb'!F328)</f>
        <v>17352539.592</v>
      </c>
      <c r="C25" s="89">
        <f t="shared" si="1"/>
        <v>0.3847417493515193</v>
      </c>
      <c r="D25" s="23">
        <f>SUM('[8]amb'!J328)</f>
        <v>8052529.719</v>
      </c>
      <c r="E25" s="96">
        <f t="shared" si="2"/>
        <v>46.40548247308099</v>
      </c>
      <c r="F25" s="23">
        <f t="shared" si="3"/>
        <v>7843998.994</v>
      </c>
      <c r="G25" s="96">
        <f t="shared" si="4"/>
        <v>45.2037521794003</v>
      </c>
      <c r="H25" s="23">
        <f>SUM('[8]amb'!N328)</f>
        <v>15896528.713</v>
      </c>
      <c r="I25" s="24">
        <f t="shared" si="5"/>
        <v>91.60923465248129</v>
      </c>
      <c r="J25" s="95">
        <f>SUM('[8]amb'!F461)</f>
        <v>17027869.027</v>
      </c>
      <c r="K25" s="89">
        <f t="shared" si="6"/>
        <v>0</v>
      </c>
      <c r="L25" s="23">
        <f>SUM('[8]amb'!J461)</f>
        <v>7250482.829</v>
      </c>
      <c r="M25" s="96">
        <f t="shared" si="7"/>
        <v>42.580095122316095</v>
      </c>
      <c r="N25" s="23">
        <f t="shared" si="8"/>
        <v>7282852.633000001</v>
      </c>
      <c r="O25" s="96">
        <f t="shared" si="9"/>
        <v>42.77019409446978</v>
      </c>
      <c r="P25" s="23">
        <f>SUM('[8]amb'!N461)</f>
        <v>14533335.462000001</v>
      </c>
      <c r="Q25" s="24">
        <f t="shared" si="10"/>
        <v>85.35028921678587</v>
      </c>
      <c r="R25" s="95">
        <f>SUM('[8]amb'!F583)</f>
        <v>369156.092</v>
      </c>
      <c r="S25" s="89">
        <f t="shared" si="11"/>
        <v>0</v>
      </c>
      <c r="T25" s="23">
        <f>SUM('[8]amb'!J583)</f>
        <v>139473.633</v>
      </c>
      <c r="U25" s="96">
        <f t="shared" si="12"/>
        <v>37.781750327988625</v>
      </c>
      <c r="V25" s="23">
        <f t="shared" si="13"/>
        <v>109430.375</v>
      </c>
      <c r="W25" s="96">
        <f t="shared" si="14"/>
        <v>29.643388629219753</v>
      </c>
      <c r="X25" s="23">
        <f>SUM('[8]amb'!N583)</f>
        <v>248904.008</v>
      </c>
      <c r="Y25" s="24">
        <f t="shared" si="15"/>
        <v>67.42513895720838</v>
      </c>
      <c r="Z25" s="95">
        <f>SUM('[8]amb'!F615)</f>
        <v>1175278</v>
      </c>
      <c r="AA25" s="89">
        <f t="shared" si="16"/>
        <v>4.145597285955773</v>
      </c>
      <c r="AB25" s="23">
        <f>SUM('[8]amb'!J615)</f>
        <v>643160.206</v>
      </c>
      <c r="AC25" s="96">
        <f t="shared" si="17"/>
        <v>54.724091321372484</v>
      </c>
      <c r="AD25" s="23">
        <f t="shared" si="18"/>
        <v>458300.27099999995</v>
      </c>
      <c r="AE25" s="96">
        <f t="shared" si="19"/>
        <v>38.99505231953631</v>
      </c>
      <c r="AF25" s="23">
        <f>SUM('[8]amb'!N615)</f>
        <v>1101460.477</v>
      </c>
      <c r="AG25" s="24">
        <f t="shared" si="20"/>
        <v>93.71914364090878</v>
      </c>
      <c r="AH25" s="95">
        <f>SUM('[8]amb'!F640)</f>
        <v>0</v>
      </c>
      <c r="AI25" s="89">
        <f t="shared" si="21"/>
        <v>0</v>
      </c>
      <c r="AJ25" s="23">
        <f>SUM('[8]amb'!J640)</f>
        <v>0</v>
      </c>
      <c r="AK25" s="96">
        <f t="shared" si="22"/>
        <v>0</v>
      </c>
      <c r="AL25" s="23">
        <f t="shared" si="23"/>
        <v>0</v>
      </c>
      <c r="AM25" s="96">
        <f t="shared" si="24"/>
        <v>0</v>
      </c>
      <c r="AN25" s="23">
        <f>SUM('[8]amb'!N640)</f>
        <v>0</v>
      </c>
      <c r="AO25" s="24">
        <f t="shared" si="25"/>
        <v>0</v>
      </c>
      <c r="AP25" s="95">
        <f>SUM('[8]amb'!F655)</f>
        <v>9292435.7</v>
      </c>
      <c r="AQ25" s="89">
        <f t="shared" si="26"/>
        <v>1.6454076919751264</v>
      </c>
      <c r="AR25" s="23">
        <f>SUM('[8]amb'!J655)</f>
        <v>3836596.7320000003</v>
      </c>
      <c r="AS25" s="96">
        <f t="shared" si="27"/>
        <v>41.28730997837306</v>
      </c>
      <c r="AT25" s="23">
        <f t="shared" si="28"/>
        <v>4258882.254999999</v>
      </c>
      <c r="AU25" s="96">
        <f t="shared" si="29"/>
        <v>45.831710786010596</v>
      </c>
      <c r="AV25" s="23">
        <f>SUM('[8]amb'!N655)</f>
        <v>8095478.987</v>
      </c>
      <c r="AW25" s="24">
        <f t="shared" si="30"/>
        <v>87.11902076438366</v>
      </c>
      <c r="AX25" s="95">
        <f>SUM('[8]amb'!F763)</f>
        <v>0</v>
      </c>
      <c r="AY25" s="89">
        <f t="shared" si="31"/>
        <v>0</v>
      </c>
      <c r="AZ25" s="23">
        <f>SUM('[8]amb'!J763)</f>
        <v>0</v>
      </c>
      <c r="BA25" s="96">
        <f t="shared" si="32"/>
        <v>0</v>
      </c>
      <c r="BB25" s="23">
        <f t="shared" si="33"/>
        <v>0</v>
      </c>
      <c r="BC25" s="96">
        <f t="shared" si="34"/>
        <v>0</v>
      </c>
      <c r="BD25" s="23">
        <f>SUM('[8]amb'!N763)</f>
        <v>0</v>
      </c>
      <c r="BE25" s="24">
        <f t="shared" si="35"/>
        <v>0</v>
      </c>
      <c r="BF25" s="97">
        <f t="shared" si="39"/>
        <v>45217278.411</v>
      </c>
      <c r="BG25" s="96">
        <f t="shared" si="0"/>
        <v>0.5028931210676718</v>
      </c>
      <c r="BH25" s="26">
        <f t="shared" si="40"/>
        <v>19922243.119</v>
      </c>
      <c r="BI25" s="22">
        <f t="shared" si="36"/>
        <v>44.05891689879663</v>
      </c>
      <c r="BJ25" s="26">
        <f t="shared" si="41"/>
        <v>19953464.527999997</v>
      </c>
      <c r="BK25" s="22">
        <f t="shared" si="37"/>
        <v>44.1279644180131</v>
      </c>
      <c r="BL25" s="26">
        <f t="shared" si="42"/>
        <v>39875707.647</v>
      </c>
      <c r="BM25" s="25">
        <f t="shared" si="38"/>
        <v>88.18688131680975</v>
      </c>
    </row>
    <row r="26" spans="1:65" ht="25.5">
      <c r="A26" s="20" t="s">
        <v>43</v>
      </c>
      <c r="B26" s="95">
        <f>SUM('[8]dad'!F328)</f>
        <v>0</v>
      </c>
      <c r="C26" s="89">
        <f t="shared" si="1"/>
        <v>0</v>
      </c>
      <c r="D26" s="23">
        <f>SUM('[8]dad'!J328)</f>
        <v>0</v>
      </c>
      <c r="E26" s="96">
        <f t="shared" si="2"/>
        <v>0</v>
      </c>
      <c r="F26" s="23">
        <f t="shared" si="3"/>
        <v>0</v>
      </c>
      <c r="G26" s="96">
        <f t="shared" si="4"/>
        <v>0</v>
      </c>
      <c r="H26" s="23">
        <f>SUM('[8]dad'!N328)</f>
        <v>0</v>
      </c>
      <c r="I26" s="24">
        <f t="shared" si="5"/>
        <v>0</v>
      </c>
      <c r="J26" s="95">
        <f>SUM('[8]dad'!F461)</f>
        <v>6340479</v>
      </c>
      <c r="K26" s="89">
        <f t="shared" si="6"/>
        <v>0</v>
      </c>
      <c r="L26" s="23">
        <f>SUM('[8]dad'!J461)</f>
        <v>2123202.095</v>
      </c>
      <c r="M26" s="96">
        <f t="shared" si="7"/>
        <v>33.486462063828306</v>
      </c>
      <c r="N26" s="23">
        <f t="shared" si="8"/>
        <v>2805910.509</v>
      </c>
      <c r="O26" s="96">
        <f t="shared" si="9"/>
        <v>44.2539200744928</v>
      </c>
      <c r="P26" s="23">
        <f>SUM('[8]dad'!N461)</f>
        <v>4929112.604</v>
      </c>
      <c r="Q26" s="24">
        <f t="shared" si="10"/>
        <v>77.7403821383211</v>
      </c>
      <c r="R26" s="95">
        <f>SUM('[8]dad'!F583)</f>
        <v>0</v>
      </c>
      <c r="S26" s="89">
        <f t="shared" si="11"/>
        <v>0</v>
      </c>
      <c r="T26" s="23">
        <f>SUM('[8]dad'!J583)</f>
        <v>0</v>
      </c>
      <c r="U26" s="96">
        <f t="shared" si="12"/>
        <v>0</v>
      </c>
      <c r="V26" s="23">
        <f t="shared" si="13"/>
        <v>0</v>
      </c>
      <c r="W26" s="96">
        <f t="shared" si="14"/>
        <v>0</v>
      </c>
      <c r="X26" s="23">
        <f>SUM('[8]dad'!N583)</f>
        <v>0</v>
      </c>
      <c r="Y26" s="24">
        <f t="shared" si="15"/>
        <v>0</v>
      </c>
      <c r="Z26" s="95">
        <f>SUM('[8]dad'!F615)</f>
        <v>0</v>
      </c>
      <c r="AA26" s="89">
        <f t="shared" si="16"/>
        <v>0</v>
      </c>
      <c r="AB26" s="23">
        <f>SUM('[8]dad'!J615)</f>
        <v>0</v>
      </c>
      <c r="AC26" s="96">
        <f t="shared" si="17"/>
        <v>0</v>
      </c>
      <c r="AD26" s="23">
        <f t="shared" si="18"/>
        <v>0</v>
      </c>
      <c r="AE26" s="96">
        <f t="shared" si="19"/>
        <v>0</v>
      </c>
      <c r="AF26" s="23">
        <f>SUM('[8]dad'!N615)</f>
        <v>0</v>
      </c>
      <c r="AG26" s="24">
        <f t="shared" si="20"/>
        <v>0</v>
      </c>
      <c r="AH26" s="95">
        <f>SUM('[8]dad'!F640)</f>
        <v>693038</v>
      </c>
      <c r="AI26" s="89">
        <f t="shared" si="21"/>
        <v>0</v>
      </c>
      <c r="AJ26" s="23">
        <f>SUM('[8]dad'!J640)</f>
        <v>262881.492</v>
      </c>
      <c r="AK26" s="96">
        <f t="shared" si="22"/>
        <v>37.931757277378736</v>
      </c>
      <c r="AL26" s="23">
        <f t="shared" si="23"/>
        <v>257934.98799999995</v>
      </c>
      <c r="AM26" s="96">
        <f t="shared" si="24"/>
        <v>37.21801517377113</v>
      </c>
      <c r="AN26" s="23">
        <f>SUM('[8]dad'!N640)</f>
        <v>520816.48</v>
      </c>
      <c r="AO26" s="24">
        <f t="shared" si="25"/>
        <v>75.14977245114987</v>
      </c>
      <c r="AP26" s="95">
        <f>SUM('[8]dad'!F655)</f>
        <v>1966483</v>
      </c>
      <c r="AQ26" s="89">
        <f t="shared" si="26"/>
        <v>0.34820432002971213</v>
      </c>
      <c r="AR26" s="23">
        <f>SUM('[8]dad'!J655)</f>
        <v>781703.932</v>
      </c>
      <c r="AS26" s="96">
        <f t="shared" si="27"/>
        <v>39.75136993302256</v>
      </c>
      <c r="AT26" s="23">
        <f t="shared" si="28"/>
        <v>924074.537</v>
      </c>
      <c r="AU26" s="96">
        <f t="shared" si="29"/>
        <v>46.99122936735278</v>
      </c>
      <c r="AV26" s="23">
        <f>SUM('[8]dad'!N655)</f>
        <v>1705778.469</v>
      </c>
      <c r="AW26" s="24">
        <f t="shared" si="30"/>
        <v>86.74259930037535</v>
      </c>
      <c r="AX26" s="95">
        <f>SUM('[8]dad'!F763)</f>
        <v>0</v>
      </c>
      <c r="AY26" s="89">
        <f t="shared" si="31"/>
        <v>0</v>
      </c>
      <c r="AZ26" s="23">
        <f>SUM('[8]dad'!J763)</f>
        <v>0</v>
      </c>
      <c r="BA26" s="96">
        <f t="shared" si="32"/>
        <v>0</v>
      </c>
      <c r="BB26" s="23">
        <f t="shared" si="33"/>
        <v>0</v>
      </c>
      <c r="BC26" s="96">
        <f t="shared" si="34"/>
        <v>0</v>
      </c>
      <c r="BD26" s="23">
        <f>SUM('[8]dad'!N763)</f>
        <v>0</v>
      </c>
      <c r="BE26" s="24">
        <f t="shared" si="35"/>
        <v>0</v>
      </c>
      <c r="BF26" s="97">
        <f t="shared" si="39"/>
        <v>9000000</v>
      </c>
      <c r="BG26" s="96">
        <f t="shared" si="0"/>
        <v>0.10009532304155658</v>
      </c>
      <c r="BH26" s="26">
        <f t="shared" si="40"/>
        <v>3167787.5190000003</v>
      </c>
      <c r="BI26" s="22">
        <f t="shared" si="36"/>
        <v>35.1976391</v>
      </c>
      <c r="BJ26" s="26">
        <f t="shared" si="41"/>
        <v>3987920.034</v>
      </c>
      <c r="BK26" s="22">
        <f t="shared" si="37"/>
        <v>44.310222599999996</v>
      </c>
      <c r="BL26" s="26">
        <f t="shared" si="42"/>
        <v>7155707.553</v>
      </c>
      <c r="BM26" s="25">
        <f t="shared" si="38"/>
        <v>79.5078617</v>
      </c>
    </row>
    <row r="27" spans="1:65" ht="25.5">
      <c r="A27" s="20" t="s">
        <v>44</v>
      </c>
      <c r="B27" s="95">
        <f>SUM('[8]bom'!F328)</f>
        <v>0</v>
      </c>
      <c r="C27" s="89">
        <f t="shared" si="1"/>
        <v>0</v>
      </c>
      <c r="D27" s="23">
        <f>SUM('[8]bom'!J328)</f>
        <v>0</v>
      </c>
      <c r="E27" s="96">
        <f t="shared" si="2"/>
        <v>0</v>
      </c>
      <c r="F27" s="23">
        <f t="shared" si="3"/>
        <v>0</v>
      </c>
      <c r="G27" s="96">
        <f t="shared" si="4"/>
        <v>0</v>
      </c>
      <c r="H27" s="23">
        <f>SUM('[8]bom'!N328)</f>
        <v>0</v>
      </c>
      <c r="I27" s="24">
        <f t="shared" si="5"/>
        <v>0</v>
      </c>
      <c r="J27" s="95">
        <f>SUM('[8]bom'!F461)</f>
        <v>32000000</v>
      </c>
      <c r="K27" s="89">
        <f t="shared" si="6"/>
        <v>0</v>
      </c>
      <c r="L27" s="23">
        <f>SUM('[8]bom'!J461)</f>
        <v>11496990.478</v>
      </c>
      <c r="M27" s="96">
        <f t="shared" si="7"/>
        <v>35.92809524375</v>
      </c>
      <c r="N27" s="23">
        <f t="shared" si="8"/>
        <v>12042941.868999999</v>
      </c>
      <c r="O27" s="96">
        <f t="shared" si="9"/>
        <v>37.634193340624996</v>
      </c>
      <c r="P27" s="23">
        <f>SUM('[8]bom'!N461)</f>
        <v>23539932.347</v>
      </c>
      <c r="Q27" s="24">
        <f t="shared" si="10"/>
        <v>73.562288584375</v>
      </c>
      <c r="R27" s="95">
        <f>SUM('[8]bom'!F583)</f>
        <v>0</v>
      </c>
      <c r="S27" s="89">
        <f t="shared" si="11"/>
        <v>0</v>
      </c>
      <c r="T27" s="23">
        <f>SUM('[8]bom'!J583)</f>
        <v>0</v>
      </c>
      <c r="U27" s="96">
        <f t="shared" si="12"/>
        <v>0</v>
      </c>
      <c r="V27" s="23">
        <f t="shared" si="13"/>
        <v>0</v>
      </c>
      <c r="W27" s="96">
        <f t="shared" si="14"/>
        <v>0</v>
      </c>
      <c r="X27" s="23">
        <f>SUM('[8]bom'!N583)</f>
        <v>0</v>
      </c>
      <c r="Y27" s="24">
        <f t="shared" si="15"/>
        <v>0</v>
      </c>
      <c r="Z27" s="95">
        <f>SUM('[8]bom'!F615)</f>
        <v>0</v>
      </c>
      <c r="AA27" s="89">
        <f t="shared" si="16"/>
        <v>0</v>
      </c>
      <c r="AB27" s="23">
        <f>SUM('[8]bom'!J615)</f>
        <v>0</v>
      </c>
      <c r="AC27" s="96">
        <f t="shared" si="17"/>
        <v>0</v>
      </c>
      <c r="AD27" s="23">
        <f t="shared" si="18"/>
        <v>0</v>
      </c>
      <c r="AE27" s="96">
        <f t="shared" si="19"/>
        <v>0</v>
      </c>
      <c r="AF27" s="23">
        <f>SUM('[8]bom'!N615)</f>
        <v>0</v>
      </c>
      <c r="AG27" s="24">
        <f t="shared" si="20"/>
        <v>0</v>
      </c>
      <c r="AH27" s="95">
        <f>SUM('[8]bom'!F640)</f>
        <v>0</v>
      </c>
      <c r="AI27" s="89">
        <f t="shared" si="21"/>
        <v>0</v>
      </c>
      <c r="AJ27" s="23">
        <f>SUM('[8]bom'!J640)</f>
        <v>0</v>
      </c>
      <c r="AK27" s="96">
        <f t="shared" si="22"/>
        <v>0</v>
      </c>
      <c r="AL27" s="23">
        <f t="shared" si="23"/>
        <v>0</v>
      </c>
      <c r="AM27" s="96">
        <f t="shared" si="24"/>
        <v>0</v>
      </c>
      <c r="AN27" s="23">
        <f>SUM('[8]bom'!N640)</f>
        <v>0</v>
      </c>
      <c r="AO27" s="24">
        <f t="shared" si="25"/>
        <v>0</v>
      </c>
      <c r="AP27" s="95">
        <f>SUM('[8]bom'!F655)</f>
        <v>0</v>
      </c>
      <c r="AQ27" s="89">
        <f t="shared" si="26"/>
        <v>0</v>
      </c>
      <c r="AR27" s="23">
        <f>SUM('[8]bom'!J655)</f>
        <v>0</v>
      </c>
      <c r="AS27" s="96">
        <f t="shared" si="27"/>
        <v>0</v>
      </c>
      <c r="AT27" s="23">
        <f t="shared" si="28"/>
        <v>0</v>
      </c>
      <c r="AU27" s="96">
        <f t="shared" si="29"/>
        <v>0</v>
      </c>
      <c r="AV27" s="23">
        <f>SUM('[8]bom'!N655)</f>
        <v>0</v>
      </c>
      <c r="AW27" s="24">
        <f t="shared" si="30"/>
        <v>0</v>
      </c>
      <c r="AX27" s="95">
        <f>SUM('[8]bom'!F763)</f>
        <v>0</v>
      </c>
      <c r="AY27" s="89">
        <f t="shared" si="31"/>
        <v>0</v>
      </c>
      <c r="AZ27" s="23">
        <f>SUM('[8]bom'!J763)</f>
        <v>0</v>
      </c>
      <c r="BA27" s="96">
        <f t="shared" si="32"/>
        <v>0</v>
      </c>
      <c r="BB27" s="23">
        <f t="shared" si="33"/>
        <v>0</v>
      </c>
      <c r="BC27" s="96">
        <f t="shared" si="34"/>
        <v>0</v>
      </c>
      <c r="BD27" s="23">
        <f>SUM('[8]bom'!N763)</f>
        <v>0</v>
      </c>
      <c r="BE27" s="24">
        <f t="shared" si="35"/>
        <v>0</v>
      </c>
      <c r="BF27" s="97">
        <f t="shared" si="39"/>
        <v>32000000</v>
      </c>
      <c r="BG27" s="96">
        <f t="shared" si="0"/>
        <v>0.3558944819255345</v>
      </c>
      <c r="BH27" s="26">
        <f t="shared" si="40"/>
        <v>11496990.478</v>
      </c>
      <c r="BI27" s="22">
        <f t="shared" si="36"/>
        <v>35.92809524375</v>
      </c>
      <c r="BJ27" s="26">
        <f t="shared" si="41"/>
        <v>12042941.868999999</v>
      </c>
      <c r="BK27" s="22">
        <f t="shared" si="37"/>
        <v>37.634193340624996</v>
      </c>
      <c r="BL27" s="26">
        <f t="shared" si="42"/>
        <v>23539932.347</v>
      </c>
      <c r="BM27" s="25">
        <f t="shared" si="38"/>
        <v>73.562288584375</v>
      </c>
    </row>
    <row r="28" spans="1:65" ht="15.75" thickBot="1">
      <c r="A28" s="98" t="s">
        <v>45</v>
      </c>
      <c r="B28" s="99">
        <f>SUM(B5:B27)-B10</f>
        <v>2534132785.037</v>
      </c>
      <c r="C28" s="100">
        <f t="shared" si="1"/>
        <v>56.18697341878814</v>
      </c>
      <c r="D28" s="49">
        <f>SUM(D5:D27)-D10</f>
        <v>1436127626.0320005</v>
      </c>
      <c r="E28" s="100">
        <f t="shared" si="2"/>
        <v>56.671364441190164</v>
      </c>
      <c r="F28" s="49">
        <f t="shared" si="3"/>
        <v>449054799.5429995</v>
      </c>
      <c r="G28" s="100">
        <f t="shared" si="4"/>
        <v>17.72025531552574</v>
      </c>
      <c r="H28" s="49">
        <f>SUM(H5:H27)-H10</f>
        <v>1885182425.575</v>
      </c>
      <c r="I28" s="50">
        <f t="shared" si="5"/>
        <v>74.39161975671591</v>
      </c>
      <c r="J28" s="99">
        <f>SUM(J5:J27)-J10</f>
        <v>293344729.32000005</v>
      </c>
      <c r="K28" s="100">
        <f t="shared" si="6"/>
        <v>0</v>
      </c>
      <c r="L28" s="49">
        <f>SUM(L5:L27)-L10</f>
        <v>74948740.43299998</v>
      </c>
      <c r="M28" s="100">
        <f t="shared" si="7"/>
        <v>25.54971436055389</v>
      </c>
      <c r="N28" s="49">
        <f t="shared" si="8"/>
        <v>92701385.45400004</v>
      </c>
      <c r="O28" s="100">
        <f t="shared" si="9"/>
        <v>31.601517323624783</v>
      </c>
      <c r="P28" s="49">
        <f>SUM(P5:P27)-P10</f>
        <v>167650125.88700002</v>
      </c>
      <c r="Q28" s="50">
        <f t="shared" si="10"/>
        <v>57.15123168417867</v>
      </c>
      <c r="R28" s="99">
        <f>SUM(R5:R27)-R10</f>
        <v>60288451.586</v>
      </c>
      <c r="S28" s="100">
        <f t="shared" si="11"/>
        <v>0</v>
      </c>
      <c r="T28" s="49">
        <f>SUM(T5:T27)-T10</f>
        <v>32013632.312999997</v>
      </c>
      <c r="U28" s="100">
        <f t="shared" si="12"/>
        <v>53.10077049720432</v>
      </c>
      <c r="V28" s="49">
        <f t="shared" si="13"/>
        <v>19266835.654999997</v>
      </c>
      <c r="W28" s="100">
        <f t="shared" si="14"/>
        <v>31.957755006390116</v>
      </c>
      <c r="X28" s="49">
        <f>SUM(X5:X27)-X10</f>
        <v>51280467.967999995</v>
      </c>
      <c r="Y28" s="50">
        <f t="shared" si="15"/>
        <v>85.05852550359442</v>
      </c>
      <c r="Z28" s="99">
        <f>SUM(Z5:Z27)-Z10</f>
        <v>12546887.09</v>
      </c>
      <c r="AA28" s="100">
        <f t="shared" si="16"/>
        <v>44.25705328228515</v>
      </c>
      <c r="AB28" s="49">
        <f>SUM(AB5:AB27)-AB10</f>
        <v>5907670.671</v>
      </c>
      <c r="AC28" s="100">
        <f t="shared" si="17"/>
        <v>47.08475200759936</v>
      </c>
      <c r="AD28" s="49">
        <f t="shared" si="18"/>
        <v>5259651.6620000005</v>
      </c>
      <c r="AE28" s="100">
        <f t="shared" si="19"/>
        <v>41.91997285280424</v>
      </c>
      <c r="AF28" s="49">
        <f>SUM(AF5:AF27)-AF10</f>
        <v>11167322.333</v>
      </c>
      <c r="AG28" s="50">
        <f t="shared" si="20"/>
        <v>89.0047248604036</v>
      </c>
      <c r="AH28" s="99">
        <f>SUM(AH5:AH27)-AH10</f>
        <v>19426038</v>
      </c>
      <c r="AI28" s="100">
        <f t="shared" si="21"/>
        <v>0</v>
      </c>
      <c r="AJ28" s="49">
        <f>SUM(AJ5:AJ27)-AJ10</f>
        <v>6594759.631999999</v>
      </c>
      <c r="AK28" s="100">
        <f t="shared" si="22"/>
        <v>33.9480424778331</v>
      </c>
      <c r="AL28" s="49">
        <f t="shared" si="23"/>
        <v>10145648.894000001</v>
      </c>
      <c r="AM28" s="100">
        <f t="shared" si="24"/>
        <v>52.227061915558906</v>
      </c>
      <c r="AN28" s="49">
        <f>SUM(AN5:AN27)-AN10</f>
        <v>16740408.526</v>
      </c>
      <c r="AO28" s="50">
        <f t="shared" si="25"/>
        <v>86.175104393392</v>
      </c>
      <c r="AP28" s="99">
        <f>SUM(AP5:AP27)-AP10</f>
        <v>290197442.578</v>
      </c>
      <c r="AQ28" s="100">
        <f t="shared" si="26"/>
        <v>51.38513944297202</v>
      </c>
      <c r="AR28" s="49">
        <f>SUM(AR5:AR27)-AR10</f>
        <v>141043098.619</v>
      </c>
      <c r="AS28" s="100">
        <f t="shared" si="27"/>
        <v>48.60246091972022</v>
      </c>
      <c r="AT28" s="49">
        <f t="shared" si="28"/>
        <v>78961358.349</v>
      </c>
      <c r="AU28" s="100">
        <f t="shared" si="29"/>
        <v>27.209529363022067</v>
      </c>
      <c r="AV28" s="49">
        <f>SUM(AV5:AV27)-AV10</f>
        <v>220004456.968</v>
      </c>
      <c r="AW28" s="50">
        <f t="shared" si="30"/>
        <v>75.81199028274229</v>
      </c>
      <c r="AX28" s="99">
        <f>SUM(AX5:AX27)-AX10</f>
        <v>43485400</v>
      </c>
      <c r="AY28" s="100">
        <f t="shared" si="31"/>
        <v>0</v>
      </c>
      <c r="AZ28" s="49">
        <f>SUM(AZ5:AZ27)-AZ10</f>
        <v>10951548.182</v>
      </c>
      <c r="BA28" s="100">
        <f t="shared" si="32"/>
        <v>25.184425535927</v>
      </c>
      <c r="BB28" s="49">
        <f t="shared" si="33"/>
        <v>21095229.634999998</v>
      </c>
      <c r="BC28" s="100">
        <f t="shared" si="34"/>
        <v>48.51106264401385</v>
      </c>
      <c r="BD28" s="49">
        <f>SUM(BD5:BD27)-BD10</f>
        <v>32046777.816999998</v>
      </c>
      <c r="BE28" s="50">
        <f t="shared" si="35"/>
        <v>73.69548817994085</v>
      </c>
      <c r="BF28" s="101">
        <f>SUM(BF5:BF27)-BF10</f>
        <v>3253421733.611</v>
      </c>
      <c r="BG28" s="102">
        <f t="shared" si="0"/>
        <v>36.183588824023786</v>
      </c>
      <c r="BH28" s="103">
        <f>SUM(BH5:BH27)-BH10</f>
        <v>1707587075.8820002</v>
      </c>
      <c r="BI28" s="104">
        <f t="shared" si="36"/>
        <v>52.48588150257222</v>
      </c>
      <c r="BJ28" s="103">
        <f>SUM(BJ5:BJ27)-BJ10</f>
        <v>676484909.1919998</v>
      </c>
      <c r="BK28" s="104">
        <f t="shared" si="37"/>
        <v>20.79302852757314</v>
      </c>
      <c r="BL28" s="103">
        <f>SUM(BL5:BL27)-BL10</f>
        <v>2384071985.074</v>
      </c>
      <c r="BM28" s="105">
        <f t="shared" si="38"/>
        <v>73.27891003014535</v>
      </c>
    </row>
    <row r="29" spans="1:65" ht="15">
      <c r="A29" s="106" t="s">
        <v>46</v>
      </c>
      <c r="B29" s="107">
        <f>SUM('[9]ipe'!F328)</f>
        <v>34223342.774</v>
      </c>
      <c r="C29" s="89">
        <f t="shared" si="1"/>
        <v>0.7588024045538472</v>
      </c>
      <c r="D29" s="56">
        <f>SUM('[9]ipe'!J328)</f>
        <v>14541343.989</v>
      </c>
      <c r="E29" s="89">
        <f t="shared" si="2"/>
        <v>42.48954897546503</v>
      </c>
      <c r="F29" s="56">
        <f t="shared" si="3"/>
        <v>11183873.746</v>
      </c>
      <c r="G29" s="89">
        <f t="shared" si="4"/>
        <v>32.67908053241532</v>
      </c>
      <c r="H29" s="56">
        <f>SUM('[9]ipe'!N328)</f>
        <v>25725217.735</v>
      </c>
      <c r="I29" s="57">
        <f t="shared" si="5"/>
        <v>75.16862950788035</v>
      </c>
      <c r="J29" s="107">
        <f>SUM('[9]ipe'!F461)</f>
        <v>0</v>
      </c>
      <c r="K29" s="89">
        <f t="shared" si="6"/>
        <v>0</v>
      </c>
      <c r="L29" s="56">
        <f>SUM('[9]ipe'!J461)</f>
        <v>0</v>
      </c>
      <c r="M29" s="89">
        <f t="shared" si="7"/>
        <v>0</v>
      </c>
      <c r="N29" s="56">
        <f t="shared" si="8"/>
        <v>0</v>
      </c>
      <c r="O29" s="89">
        <f t="shared" si="9"/>
        <v>0</v>
      </c>
      <c r="P29" s="56">
        <f>SUM('[9]ipe'!N461)</f>
        <v>0</v>
      </c>
      <c r="Q29" s="57">
        <f t="shared" si="10"/>
        <v>0</v>
      </c>
      <c r="R29" s="107">
        <f>SUM('[9]ipe'!F583)</f>
        <v>0</v>
      </c>
      <c r="S29" s="89">
        <f t="shared" si="11"/>
        <v>0</v>
      </c>
      <c r="T29" s="56">
        <f>SUM('[9]ipe'!J583)</f>
        <v>0</v>
      </c>
      <c r="U29" s="89">
        <f t="shared" si="12"/>
        <v>0</v>
      </c>
      <c r="V29" s="56">
        <f t="shared" si="13"/>
        <v>0</v>
      </c>
      <c r="W29" s="89">
        <f t="shared" si="14"/>
        <v>0</v>
      </c>
      <c r="X29" s="56">
        <f>SUM('[9]ipe'!N583)</f>
        <v>0</v>
      </c>
      <c r="Y29" s="57">
        <f t="shared" si="15"/>
        <v>0</v>
      </c>
      <c r="Z29" s="107">
        <f>SUM('[9]ipe'!F615)</f>
        <v>0</v>
      </c>
      <c r="AA29" s="89">
        <f t="shared" si="16"/>
        <v>0</v>
      </c>
      <c r="AB29" s="56">
        <f>SUM('[9]ipe'!J615)</f>
        <v>0</v>
      </c>
      <c r="AC29" s="89">
        <f t="shared" si="17"/>
        <v>0</v>
      </c>
      <c r="AD29" s="56">
        <f t="shared" si="18"/>
        <v>0</v>
      </c>
      <c r="AE29" s="89">
        <f t="shared" si="19"/>
        <v>0</v>
      </c>
      <c r="AF29" s="56">
        <f>SUM('[9]ipe'!N615)</f>
        <v>0</v>
      </c>
      <c r="AG29" s="57">
        <f t="shared" si="20"/>
        <v>0</v>
      </c>
      <c r="AH29" s="107">
        <f>SUM('[9]ipe'!F640)</f>
        <v>0</v>
      </c>
      <c r="AI29" s="89">
        <f t="shared" si="21"/>
        <v>0</v>
      </c>
      <c r="AJ29" s="56">
        <f>SUM('[9]ipe'!J640)</f>
        <v>0</v>
      </c>
      <c r="AK29" s="89">
        <f t="shared" si="22"/>
        <v>0</v>
      </c>
      <c r="AL29" s="56">
        <f t="shared" si="23"/>
        <v>0</v>
      </c>
      <c r="AM29" s="89">
        <f t="shared" si="24"/>
        <v>0</v>
      </c>
      <c r="AN29" s="56">
        <f>SUM('[9]ipe'!N640)</f>
        <v>0</v>
      </c>
      <c r="AO29" s="57">
        <f t="shared" si="25"/>
        <v>0</v>
      </c>
      <c r="AP29" s="107">
        <f>SUM('[9]ipe'!F655)</f>
        <v>2253995.226</v>
      </c>
      <c r="AQ29" s="89">
        <f t="shared" si="26"/>
        <v>0.3991139892994485</v>
      </c>
      <c r="AR29" s="56">
        <f>SUM('[9]ipe'!J655)</f>
        <v>1358318.005</v>
      </c>
      <c r="AS29" s="89">
        <f t="shared" si="27"/>
        <v>60.26268331590513</v>
      </c>
      <c r="AT29" s="56">
        <f t="shared" si="28"/>
        <v>469178.02600000007</v>
      </c>
      <c r="AU29" s="89">
        <f t="shared" si="29"/>
        <v>20.81539572879291</v>
      </c>
      <c r="AV29" s="56">
        <f>SUM('[9]ipe'!N655)</f>
        <v>1827496.031</v>
      </c>
      <c r="AW29" s="57">
        <f t="shared" si="30"/>
        <v>81.07807904469804</v>
      </c>
      <c r="AX29" s="107">
        <f>SUM('[9]ipe'!F763)</f>
        <v>0</v>
      </c>
      <c r="AY29" s="89">
        <f t="shared" si="31"/>
        <v>0</v>
      </c>
      <c r="AZ29" s="56">
        <f>SUM('[9]ipe'!J763)</f>
        <v>0</v>
      </c>
      <c r="BA29" s="89">
        <f t="shared" si="32"/>
        <v>0</v>
      </c>
      <c r="BB29" s="56">
        <f t="shared" si="33"/>
        <v>0</v>
      </c>
      <c r="BC29" s="89">
        <f t="shared" si="34"/>
        <v>0</v>
      </c>
      <c r="BD29" s="56">
        <f>SUM('[9]ipe'!N763)</f>
        <v>0</v>
      </c>
      <c r="BE29" s="57">
        <f t="shared" si="35"/>
        <v>0</v>
      </c>
      <c r="BF29" s="108">
        <f aca="true" t="shared" si="43" ref="BF29:BF50">SUM(B29+J29+R29+Z29+AH29+AP29+AX29)</f>
        <v>36477338</v>
      </c>
      <c r="BG29" s="55">
        <f t="shared" si="0"/>
        <v>0.4056901034228942</v>
      </c>
      <c r="BH29" s="59">
        <f aca="true" t="shared" si="44" ref="BH29:BH47">SUM(D29+L29+T29+AB29+AJ29+AR29+AZ29)</f>
        <v>15899661.993999999</v>
      </c>
      <c r="BI29" s="55">
        <f t="shared" si="36"/>
        <v>43.58778042959165</v>
      </c>
      <c r="BJ29" s="59">
        <f aca="true" t="shared" si="45" ref="BJ29:BJ47">SUM(F29+N29+V29+AD29+AL29+AT29+BB29)</f>
        <v>11653051.772</v>
      </c>
      <c r="BK29" s="55">
        <f t="shared" si="37"/>
        <v>31.946003768147772</v>
      </c>
      <c r="BL29" s="59">
        <f aca="true" t="shared" si="46" ref="BL29:BL47">SUM(BH29+BJ29)</f>
        <v>27552713.766</v>
      </c>
      <c r="BM29" s="58">
        <f t="shared" si="38"/>
        <v>75.53378419773942</v>
      </c>
    </row>
    <row r="30" spans="1:65" ht="15">
      <c r="A30" s="109" t="s">
        <v>47</v>
      </c>
      <c r="B30" s="95">
        <f>SUM('[9]ffd'!F328)</f>
        <v>1581212003.616</v>
      </c>
      <c r="C30" s="89">
        <f t="shared" si="1"/>
        <v>35.05874567474322</v>
      </c>
      <c r="D30" s="23">
        <f>SUM('[9]ffd'!J328)</f>
        <v>519246824.64199996</v>
      </c>
      <c r="E30" s="96">
        <f t="shared" si="2"/>
        <v>32.838532938945484</v>
      </c>
      <c r="F30" s="23">
        <f t="shared" si="3"/>
        <v>162747394.52400005</v>
      </c>
      <c r="G30" s="96">
        <f t="shared" si="4"/>
        <v>10.29257266905517</v>
      </c>
      <c r="H30" s="23">
        <f>SUM('[9]ffd'!N328)</f>
        <v>681994219.166</v>
      </c>
      <c r="I30" s="24">
        <f t="shared" si="5"/>
        <v>43.13110560800065</v>
      </c>
      <c r="J30" s="95">
        <f>SUM('[9]ffd'!F461)</f>
        <v>0</v>
      </c>
      <c r="K30" s="89">
        <f t="shared" si="6"/>
        <v>0</v>
      </c>
      <c r="L30" s="23">
        <f>SUM('[9]ffd'!J461)</f>
        <v>0</v>
      </c>
      <c r="M30" s="96">
        <f t="shared" si="7"/>
        <v>0</v>
      </c>
      <c r="N30" s="23">
        <f t="shared" si="8"/>
        <v>0</v>
      </c>
      <c r="O30" s="96">
        <f t="shared" si="9"/>
        <v>0</v>
      </c>
      <c r="P30" s="23">
        <f>SUM('[9]ffd'!N461)</f>
        <v>0</v>
      </c>
      <c r="Q30" s="24">
        <f t="shared" si="10"/>
        <v>0</v>
      </c>
      <c r="R30" s="95">
        <f>SUM('[9]ffd'!F583)</f>
        <v>1950136</v>
      </c>
      <c r="S30" s="89">
        <f t="shared" si="11"/>
        <v>0</v>
      </c>
      <c r="T30" s="23">
        <f>SUM('[9]ffd'!J583)</f>
        <v>430107.47199999995</v>
      </c>
      <c r="U30" s="96">
        <f t="shared" si="12"/>
        <v>22.055255223225455</v>
      </c>
      <c r="V30" s="23">
        <f t="shared" si="13"/>
        <v>927263.2740000001</v>
      </c>
      <c r="W30" s="96">
        <f t="shared" si="14"/>
        <v>47.548646555932514</v>
      </c>
      <c r="X30" s="23">
        <f>SUM('[9]ffd'!N583)</f>
        <v>1357370.746</v>
      </c>
      <c r="Y30" s="24">
        <f t="shared" si="15"/>
        <v>69.60390177915798</v>
      </c>
      <c r="Z30" s="95">
        <f>SUM('[9]ffd'!F615)</f>
        <v>4091000</v>
      </c>
      <c r="AA30" s="89">
        <f t="shared" si="16"/>
        <v>14.430320738450874</v>
      </c>
      <c r="AB30" s="23">
        <f>SUM('[9]ffd'!J615)</f>
        <v>1570950.743</v>
      </c>
      <c r="AC30" s="96">
        <f t="shared" si="17"/>
        <v>38.400164825226106</v>
      </c>
      <c r="AD30" s="23">
        <f t="shared" si="18"/>
        <v>986319.3630000001</v>
      </c>
      <c r="AE30" s="96">
        <f t="shared" si="19"/>
        <v>24.10949310681985</v>
      </c>
      <c r="AF30" s="23">
        <f>SUM('[9]ffd'!N615)</f>
        <v>2557270.106</v>
      </c>
      <c r="AG30" s="24">
        <f t="shared" si="20"/>
        <v>62.50965793204596</v>
      </c>
      <c r="AH30" s="95">
        <f>SUM('[9]ffd'!F640)</f>
        <v>0</v>
      </c>
      <c r="AI30" s="89">
        <f t="shared" si="21"/>
        <v>0</v>
      </c>
      <c r="AJ30" s="23">
        <f>SUM('[9]ffd'!J640)</f>
        <v>0</v>
      </c>
      <c r="AK30" s="96">
        <f t="shared" si="22"/>
        <v>0</v>
      </c>
      <c r="AL30" s="23">
        <f t="shared" si="23"/>
        <v>0</v>
      </c>
      <c r="AM30" s="96">
        <f t="shared" si="24"/>
        <v>0</v>
      </c>
      <c r="AN30" s="23">
        <f>SUM('[9]ffd'!N640)</f>
        <v>0</v>
      </c>
      <c r="AO30" s="24">
        <f t="shared" si="25"/>
        <v>0</v>
      </c>
      <c r="AP30" s="95">
        <f>SUM('[9]ffd'!F655)</f>
        <v>22539343</v>
      </c>
      <c r="AQ30" s="89">
        <f t="shared" si="26"/>
        <v>3.99103201158182</v>
      </c>
      <c r="AR30" s="23">
        <f>SUM('[9]ffd'!J655)</f>
        <v>3873612.9809999997</v>
      </c>
      <c r="AS30" s="96">
        <f t="shared" si="27"/>
        <v>17.186006624061754</v>
      </c>
      <c r="AT30" s="23">
        <f t="shared" si="28"/>
        <v>8929474.094</v>
      </c>
      <c r="AU30" s="96">
        <f t="shared" si="29"/>
        <v>39.61727763759574</v>
      </c>
      <c r="AV30" s="23">
        <f>SUM('[9]ffd'!N655)</f>
        <v>12803087.075</v>
      </c>
      <c r="AW30" s="24">
        <f t="shared" si="30"/>
        <v>56.803284261657495</v>
      </c>
      <c r="AX30" s="95">
        <f>SUM('[9]ffd'!F763)</f>
        <v>0</v>
      </c>
      <c r="AY30" s="89">
        <f t="shared" si="31"/>
        <v>0</v>
      </c>
      <c r="AZ30" s="23">
        <f>SUM('[9]ffd'!J763)</f>
        <v>0</v>
      </c>
      <c r="BA30" s="96">
        <f t="shared" si="32"/>
        <v>0</v>
      </c>
      <c r="BB30" s="23">
        <f t="shared" si="33"/>
        <v>0</v>
      </c>
      <c r="BC30" s="96">
        <f t="shared" si="34"/>
        <v>0</v>
      </c>
      <c r="BD30" s="23">
        <f>SUM('[9]ffd'!N763)</f>
        <v>0</v>
      </c>
      <c r="BE30" s="24">
        <f t="shared" si="35"/>
        <v>0</v>
      </c>
      <c r="BF30" s="97">
        <f t="shared" si="43"/>
        <v>1609792482.616</v>
      </c>
      <c r="BG30" s="22">
        <f t="shared" si="0"/>
        <v>17.903633175257543</v>
      </c>
      <c r="BH30" s="26">
        <f t="shared" si="44"/>
        <v>525121495.83799994</v>
      </c>
      <c r="BI30" s="22">
        <f t="shared" si="36"/>
        <v>32.62044651771818</v>
      </c>
      <c r="BJ30" s="26">
        <f t="shared" si="45"/>
        <v>173590451.25500005</v>
      </c>
      <c r="BK30" s="22">
        <f t="shared" si="37"/>
        <v>10.783405509069478</v>
      </c>
      <c r="BL30" s="26">
        <f t="shared" si="46"/>
        <v>698711947.0929999</v>
      </c>
      <c r="BM30" s="25">
        <f t="shared" si="38"/>
        <v>43.40385202678765</v>
      </c>
    </row>
    <row r="31" spans="1:65" ht="25.5">
      <c r="A31" s="109" t="s">
        <v>48</v>
      </c>
      <c r="B31" s="95">
        <f>SUM('[9]fop'!F328)</f>
        <v>0</v>
      </c>
      <c r="C31" s="89">
        <f t="shared" si="1"/>
        <v>0</v>
      </c>
      <c r="D31" s="23">
        <f>SUM('[9]fop'!J328)</f>
        <v>0</v>
      </c>
      <c r="E31" s="96">
        <f t="shared" si="2"/>
        <v>0</v>
      </c>
      <c r="F31" s="23">
        <f t="shared" si="3"/>
        <v>0</v>
      </c>
      <c r="G31" s="96">
        <f t="shared" si="4"/>
        <v>0</v>
      </c>
      <c r="H31" s="23">
        <f>SUM('[9]fop'!N328)</f>
        <v>0</v>
      </c>
      <c r="I31" s="24">
        <f t="shared" si="5"/>
        <v>0</v>
      </c>
      <c r="J31" s="95">
        <f>SUM('[9]fop'!F461)</f>
        <v>18125786.046</v>
      </c>
      <c r="K31" s="89">
        <f t="shared" si="6"/>
        <v>0</v>
      </c>
      <c r="L31" s="23">
        <f>SUM('[9]fop'!J461)</f>
        <v>5937621.979</v>
      </c>
      <c r="M31" s="96">
        <f t="shared" si="7"/>
        <v>32.7578730319964</v>
      </c>
      <c r="N31" s="23">
        <f t="shared" si="8"/>
        <v>4746776.98</v>
      </c>
      <c r="O31" s="96">
        <f t="shared" si="9"/>
        <v>26.187978650710818</v>
      </c>
      <c r="P31" s="23">
        <f>SUM('[9]fop'!N461)</f>
        <v>10684398.959</v>
      </c>
      <c r="Q31" s="24">
        <f t="shared" si="10"/>
        <v>58.945851682707215</v>
      </c>
      <c r="R31" s="95">
        <f>SUM('[9]fop'!F583)</f>
        <v>0</v>
      </c>
      <c r="S31" s="89">
        <f t="shared" si="11"/>
        <v>0</v>
      </c>
      <c r="T31" s="23">
        <f>SUM('[9]fop'!J583)</f>
        <v>0</v>
      </c>
      <c r="U31" s="96">
        <f t="shared" si="12"/>
        <v>0</v>
      </c>
      <c r="V31" s="23">
        <f t="shared" si="13"/>
        <v>0</v>
      </c>
      <c r="W31" s="96">
        <f t="shared" si="14"/>
        <v>0</v>
      </c>
      <c r="X31" s="23">
        <f>SUM('[9]fop'!N583)</f>
        <v>0</v>
      </c>
      <c r="Y31" s="24">
        <f t="shared" si="15"/>
        <v>0</v>
      </c>
      <c r="Z31" s="95">
        <f>SUM('[9]fop'!F615)</f>
        <v>0</v>
      </c>
      <c r="AA31" s="89">
        <f t="shared" si="16"/>
        <v>0</v>
      </c>
      <c r="AB31" s="23">
        <f>SUM('[9]fop'!J615)</f>
        <v>0</v>
      </c>
      <c r="AC31" s="96">
        <f t="shared" si="17"/>
        <v>0</v>
      </c>
      <c r="AD31" s="23">
        <f t="shared" si="18"/>
        <v>0</v>
      </c>
      <c r="AE31" s="96">
        <f t="shared" si="19"/>
        <v>0</v>
      </c>
      <c r="AF31" s="23">
        <f>SUM('[9]fop'!N615)</f>
        <v>0</v>
      </c>
      <c r="AG31" s="24">
        <f t="shared" si="20"/>
        <v>0</v>
      </c>
      <c r="AH31" s="95">
        <f>SUM('[9]fop'!F640)</f>
        <v>1100000</v>
      </c>
      <c r="AI31" s="89">
        <f t="shared" si="21"/>
        <v>0</v>
      </c>
      <c r="AJ31" s="23">
        <f>SUM('[9]fop'!J640)</f>
        <v>642374.128</v>
      </c>
      <c r="AK31" s="96">
        <f t="shared" si="22"/>
        <v>58.397648000000004</v>
      </c>
      <c r="AL31" s="23">
        <f t="shared" si="23"/>
        <v>447820</v>
      </c>
      <c r="AM31" s="96">
        <f t="shared" si="24"/>
        <v>40.71090909090909</v>
      </c>
      <c r="AN31" s="23">
        <f>SUM('[9]fop'!N640)</f>
        <v>1090194.128</v>
      </c>
      <c r="AO31" s="24">
        <f t="shared" si="25"/>
        <v>99.10855709090909</v>
      </c>
      <c r="AP31" s="95">
        <f>SUM('[9]fop'!F655)</f>
        <v>4816300</v>
      </c>
      <c r="AQ31" s="89">
        <f t="shared" si="26"/>
        <v>0.8528202209523819</v>
      </c>
      <c r="AR31" s="23">
        <f>SUM('[9]fop'!J655)</f>
        <v>2457256.737</v>
      </c>
      <c r="AS31" s="96">
        <f t="shared" si="27"/>
        <v>51.0195946473434</v>
      </c>
      <c r="AT31" s="23">
        <f t="shared" si="28"/>
        <v>1763471.1419999995</v>
      </c>
      <c r="AU31" s="96">
        <f t="shared" si="29"/>
        <v>36.614644893382874</v>
      </c>
      <c r="AV31" s="23">
        <f>SUM('[9]fop'!N655)</f>
        <v>4220727.879</v>
      </c>
      <c r="AW31" s="24">
        <f t="shared" si="30"/>
        <v>87.63423954072628</v>
      </c>
      <c r="AX31" s="95">
        <f>SUM('[9]fop'!F763)</f>
        <v>0</v>
      </c>
      <c r="AY31" s="89">
        <f t="shared" si="31"/>
        <v>0</v>
      </c>
      <c r="AZ31" s="23">
        <f>SUM('[9]fop'!J763)</f>
        <v>0</v>
      </c>
      <c r="BA31" s="96">
        <f t="shared" si="32"/>
        <v>0</v>
      </c>
      <c r="BB31" s="23">
        <f t="shared" si="33"/>
        <v>0</v>
      </c>
      <c r="BC31" s="96">
        <f t="shared" si="34"/>
        <v>0</v>
      </c>
      <c r="BD31" s="23">
        <f>SUM('[9]fop'!N763)</f>
        <v>0</v>
      </c>
      <c r="BE31" s="24">
        <f t="shared" si="35"/>
        <v>0</v>
      </c>
      <c r="BF31" s="97">
        <f t="shared" si="43"/>
        <v>24042086.046</v>
      </c>
      <c r="BG31" s="22">
        <f t="shared" si="0"/>
        <v>0.2673889299296966</v>
      </c>
      <c r="BH31" s="26">
        <f t="shared" si="44"/>
        <v>9037252.844</v>
      </c>
      <c r="BI31" s="22">
        <f t="shared" si="36"/>
        <v>37.58930413404611</v>
      </c>
      <c r="BJ31" s="26">
        <f t="shared" si="45"/>
        <v>6958068.1219999995</v>
      </c>
      <c r="BK31" s="22">
        <f t="shared" si="37"/>
        <v>28.941199647514143</v>
      </c>
      <c r="BL31" s="26">
        <f t="shared" si="46"/>
        <v>15995320.966</v>
      </c>
      <c r="BM31" s="25">
        <f t="shared" si="38"/>
        <v>66.53050378156026</v>
      </c>
    </row>
    <row r="32" spans="1:65" ht="15">
      <c r="A32" s="109" t="s">
        <v>49</v>
      </c>
      <c r="B32" s="95">
        <f>SUM('[9]idu'!F328)</f>
        <v>0</v>
      </c>
      <c r="C32" s="89">
        <f t="shared" si="1"/>
        <v>0</v>
      </c>
      <c r="D32" s="23">
        <f>SUM('[9]idu'!J328)</f>
        <v>0</v>
      </c>
      <c r="E32" s="96">
        <f t="shared" si="2"/>
        <v>0</v>
      </c>
      <c r="F32" s="23">
        <f t="shared" si="3"/>
        <v>0</v>
      </c>
      <c r="G32" s="96">
        <f t="shared" si="4"/>
        <v>0</v>
      </c>
      <c r="H32" s="23">
        <f>SUM('[9]idu'!N328)</f>
        <v>0</v>
      </c>
      <c r="I32" s="24">
        <f t="shared" si="5"/>
        <v>0</v>
      </c>
      <c r="J32" s="95">
        <f>SUM('[9]idu'!F461)</f>
        <v>995800726</v>
      </c>
      <c r="K32" s="89">
        <f t="shared" si="6"/>
        <v>0</v>
      </c>
      <c r="L32" s="23">
        <f>SUM('[9]idu'!J461)</f>
        <v>84960430.89</v>
      </c>
      <c r="M32" s="96">
        <f t="shared" si="7"/>
        <v>8.53187075202032</v>
      </c>
      <c r="N32" s="23">
        <f t="shared" si="8"/>
        <v>146702593.046</v>
      </c>
      <c r="O32" s="96">
        <f t="shared" si="9"/>
        <v>14.73212352789548</v>
      </c>
      <c r="P32" s="23">
        <f>SUM('[9]idu'!N461)</f>
        <v>231663023.936</v>
      </c>
      <c r="Q32" s="24">
        <f t="shared" si="10"/>
        <v>23.2639942799158</v>
      </c>
      <c r="R32" s="95">
        <f>SUM('[9]idu'!F583)</f>
        <v>0</v>
      </c>
      <c r="S32" s="89">
        <f t="shared" si="11"/>
        <v>0</v>
      </c>
      <c r="T32" s="23">
        <f>SUM('[9]idu'!J583)</f>
        <v>0</v>
      </c>
      <c r="U32" s="96">
        <f t="shared" si="12"/>
        <v>0</v>
      </c>
      <c r="V32" s="23">
        <f t="shared" si="13"/>
        <v>0</v>
      </c>
      <c r="W32" s="96">
        <f t="shared" si="14"/>
        <v>0</v>
      </c>
      <c r="X32" s="23">
        <f>SUM('[9]idu'!N583)</f>
        <v>0</v>
      </c>
      <c r="Y32" s="24">
        <f t="shared" si="15"/>
        <v>0</v>
      </c>
      <c r="Z32" s="95">
        <f>SUM('[9]idu'!F615)</f>
        <v>0</v>
      </c>
      <c r="AA32" s="89">
        <f t="shared" si="16"/>
        <v>0</v>
      </c>
      <c r="AB32" s="23">
        <f>SUM('[9]idu'!J615)</f>
        <v>0</v>
      </c>
      <c r="AC32" s="96">
        <f t="shared" si="17"/>
        <v>0</v>
      </c>
      <c r="AD32" s="23">
        <f t="shared" si="18"/>
        <v>0</v>
      </c>
      <c r="AE32" s="96">
        <f t="shared" si="19"/>
        <v>0</v>
      </c>
      <c r="AF32" s="23">
        <f>SUM('[9]idu'!N615)</f>
        <v>0</v>
      </c>
      <c r="AG32" s="24">
        <f t="shared" si="20"/>
        <v>0</v>
      </c>
      <c r="AH32" s="95">
        <f>SUM('[9]idu'!F640)</f>
        <v>0</v>
      </c>
      <c r="AI32" s="89">
        <f t="shared" si="21"/>
        <v>0</v>
      </c>
      <c r="AJ32" s="23">
        <f>SUM('[9]idu'!J640)</f>
        <v>0</v>
      </c>
      <c r="AK32" s="96">
        <f t="shared" si="22"/>
        <v>0</v>
      </c>
      <c r="AL32" s="23">
        <f t="shared" si="23"/>
        <v>0</v>
      </c>
      <c r="AM32" s="96">
        <f t="shared" si="24"/>
        <v>0</v>
      </c>
      <c r="AN32" s="23">
        <f>SUM('[9]idu'!N640)</f>
        <v>0</v>
      </c>
      <c r="AO32" s="24">
        <f t="shared" si="25"/>
        <v>0</v>
      </c>
      <c r="AP32" s="95">
        <f>SUM('[9]idu'!F655)</f>
        <v>63703274</v>
      </c>
      <c r="AQ32" s="89">
        <f t="shared" si="26"/>
        <v>11.279912008817998</v>
      </c>
      <c r="AR32" s="23">
        <f>SUM('[9]idu'!J655)</f>
        <v>15699929.83</v>
      </c>
      <c r="AS32" s="96">
        <f t="shared" si="27"/>
        <v>24.645404928481383</v>
      </c>
      <c r="AT32" s="23">
        <f t="shared" si="28"/>
        <v>12036966.256</v>
      </c>
      <c r="AU32" s="96">
        <f t="shared" si="29"/>
        <v>18.895365183271426</v>
      </c>
      <c r="AV32" s="23">
        <f>SUM('[9]idu'!N655)</f>
        <v>27736896.086</v>
      </c>
      <c r="AW32" s="24">
        <f t="shared" si="30"/>
        <v>43.54077011175281</v>
      </c>
      <c r="AX32" s="95">
        <f>SUM('[9]idu'!F763)</f>
        <v>0</v>
      </c>
      <c r="AY32" s="89">
        <f t="shared" si="31"/>
        <v>0</v>
      </c>
      <c r="AZ32" s="23">
        <f>SUM('[9]idu'!J763)</f>
        <v>0</v>
      </c>
      <c r="BA32" s="96">
        <f t="shared" si="32"/>
        <v>0</v>
      </c>
      <c r="BB32" s="23">
        <f t="shared" si="33"/>
        <v>0</v>
      </c>
      <c r="BC32" s="96">
        <f t="shared" si="34"/>
        <v>0</v>
      </c>
      <c r="BD32" s="23">
        <f>SUM('[9]idu'!N763)</f>
        <v>0</v>
      </c>
      <c r="BE32" s="24">
        <f t="shared" si="35"/>
        <v>0</v>
      </c>
      <c r="BF32" s="97">
        <f t="shared" si="43"/>
        <v>1059504000</v>
      </c>
      <c r="BG32" s="22">
        <f t="shared" si="0"/>
        <v>11.783488349313485</v>
      </c>
      <c r="BH32" s="26">
        <f t="shared" si="44"/>
        <v>100660360.72</v>
      </c>
      <c r="BI32" s="22">
        <f t="shared" si="36"/>
        <v>9.500706058684063</v>
      </c>
      <c r="BJ32" s="26">
        <f t="shared" si="45"/>
        <v>158739559.30200002</v>
      </c>
      <c r="BK32" s="22">
        <f t="shared" si="37"/>
        <v>14.982440774362344</v>
      </c>
      <c r="BL32" s="26">
        <f t="shared" si="46"/>
        <v>259399920.022</v>
      </c>
      <c r="BM32" s="25">
        <f t="shared" si="38"/>
        <v>24.48314683304641</v>
      </c>
    </row>
    <row r="33" spans="1:65" ht="25.5">
      <c r="A33" s="109" t="s">
        <v>50</v>
      </c>
      <c r="B33" s="95">
        <f>SUM('[9]foc'!F328)</f>
        <v>0</v>
      </c>
      <c r="C33" s="89">
        <f t="shared" si="1"/>
        <v>0</v>
      </c>
      <c r="D33" s="23">
        <f>SUM('[9]foc'!J328)</f>
        <v>0</v>
      </c>
      <c r="E33" s="96">
        <f t="shared" si="2"/>
        <v>0</v>
      </c>
      <c r="F33" s="23">
        <f t="shared" si="3"/>
        <v>0</v>
      </c>
      <c r="G33" s="96">
        <f t="shared" si="4"/>
        <v>0</v>
      </c>
      <c r="H33" s="23">
        <f>SUM('[9]foc'!N328)</f>
        <v>0</v>
      </c>
      <c r="I33" s="24">
        <f t="shared" si="5"/>
        <v>0</v>
      </c>
      <c r="J33" s="95">
        <f>SUM('[9]foc'!F461)</f>
        <v>0</v>
      </c>
      <c r="K33" s="89">
        <f t="shared" si="6"/>
        <v>0</v>
      </c>
      <c r="L33" s="23">
        <f>SUM('[9]foc'!J461)</f>
        <v>0</v>
      </c>
      <c r="M33" s="96">
        <f t="shared" si="7"/>
        <v>0</v>
      </c>
      <c r="N33" s="23">
        <f t="shared" si="8"/>
        <v>0</v>
      </c>
      <c r="O33" s="96">
        <f t="shared" si="9"/>
        <v>0</v>
      </c>
      <c r="P33" s="23">
        <f>SUM('[9]foc'!N461)</f>
        <v>0</v>
      </c>
      <c r="Q33" s="24">
        <f t="shared" si="10"/>
        <v>0</v>
      </c>
      <c r="R33" s="95">
        <f>SUM('[9]foc'!F583)</f>
        <v>0</v>
      </c>
      <c r="S33" s="89">
        <f t="shared" si="11"/>
        <v>0</v>
      </c>
      <c r="T33" s="23">
        <f>SUM('[9]foc'!J583)</f>
        <v>0</v>
      </c>
      <c r="U33" s="96">
        <f t="shared" si="12"/>
        <v>0</v>
      </c>
      <c r="V33" s="23">
        <f t="shared" si="13"/>
        <v>0</v>
      </c>
      <c r="W33" s="96">
        <f t="shared" si="14"/>
        <v>0</v>
      </c>
      <c r="X33" s="23">
        <f>SUM('[9]foc'!N583)</f>
        <v>0</v>
      </c>
      <c r="Y33" s="24">
        <f t="shared" si="15"/>
        <v>0</v>
      </c>
      <c r="Z33" s="95">
        <f>SUM('[9]foc'!F615)</f>
        <v>0</v>
      </c>
      <c r="AA33" s="89">
        <f t="shared" si="16"/>
        <v>0</v>
      </c>
      <c r="AB33" s="23">
        <f>SUM('[9]foc'!J615)</f>
        <v>0</v>
      </c>
      <c r="AC33" s="96">
        <f t="shared" si="17"/>
        <v>0</v>
      </c>
      <c r="AD33" s="23">
        <f t="shared" si="18"/>
        <v>0</v>
      </c>
      <c r="AE33" s="96">
        <f t="shared" si="19"/>
        <v>0</v>
      </c>
      <c r="AF33" s="23">
        <f>SUM('[9]foc'!N615)</f>
        <v>0</v>
      </c>
      <c r="AG33" s="24">
        <f t="shared" si="20"/>
        <v>0</v>
      </c>
      <c r="AH33" s="95">
        <f>SUM('[9]foc'!F640)</f>
        <v>0</v>
      </c>
      <c r="AI33" s="89">
        <f t="shared" si="21"/>
        <v>0</v>
      </c>
      <c r="AJ33" s="23">
        <f>SUM('[9]foc'!J640)</f>
        <v>0</v>
      </c>
      <c r="AK33" s="96">
        <f t="shared" si="22"/>
        <v>0</v>
      </c>
      <c r="AL33" s="23">
        <f t="shared" si="23"/>
        <v>0</v>
      </c>
      <c r="AM33" s="96">
        <f t="shared" si="24"/>
        <v>0</v>
      </c>
      <c r="AN33" s="23">
        <f>SUM('[9]foc'!N640)</f>
        <v>0</v>
      </c>
      <c r="AO33" s="24">
        <f t="shared" si="25"/>
        <v>0</v>
      </c>
      <c r="AP33" s="95">
        <f>SUM('[9]foc'!F655)</f>
        <v>1317000</v>
      </c>
      <c r="AQ33" s="89">
        <f t="shared" si="26"/>
        <v>0.2332006376252075</v>
      </c>
      <c r="AR33" s="23">
        <f>SUM('[9]foc'!J655)</f>
        <v>109146.592</v>
      </c>
      <c r="AS33" s="96">
        <f t="shared" si="27"/>
        <v>8.287516476841306</v>
      </c>
      <c r="AT33" s="23">
        <f t="shared" si="28"/>
        <v>47914.59299999999</v>
      </c>
      <c r="AU33" s="96">
        <f t="shared" si="29"/>
        <v>3.638161958997722</v>
      </c>
      <c r="AV33" s="23">
        <f>SUM('[9]foc'!N655)</f>
        <v>157061.185</v>
      </c>
      <c r="AW33" s="24">
        <f t="shared" si="30"/>
        <v>11.925678435839028</v>
      </c>
      <c r="AX33" s="95">
        <f>SUM('[9]foc'!F763)</f>
        <v>5149683.64</v>
      </c>
      <c r="AY33" s="89">
        <f t="shared" si="31"/>
        <v>0</v>
      </c>
      <c r="AZ33" s="23">
        <f>SUM('[9]foc'!J763)</f>
        <v>3089119.917</v>
      </c>
      <c r="BA33" s="96">
        <f t="shared" si="32"/>
        <v>59.98659593388148</v>
      </c>
      <c r="BB33" s="23">
        <f t="shared" si="33"/>
        <v>1200647.0280000004</v>
      </c>
      <c r="BC33" s="96">
        <f t="shared" si="34"/>
        <v>23.314966742306535</v>
      </c>
      <c r="BD33" s="23">
        <f>SUM('[9]foc'!N763)</f>
        <v>4289766.945</v>
      </c>
      <c r="BE33" s="24">
        <f t="shared" si="35"/>
        <v>83.30156267618803</v>
      </c>
      <c r="BF33" s="97">
        <f t="shared" si="43"/>
        <v>6466683.64</v>
      </c>
      <c r="BG33" s="22">
        <f t="shared" si="0"/>
        <v>0.07192053199481654</v>
      </c>
      <c r="BH33" s="26">
        <f t="shared" si="44"/>
        <v>3198266.509</v>
      </c>
      <c r="BI33" s="22">
        <f t="shared" si="36"/>
        <v>49.45759970716613</v>
      </c>
      <c r="BJ33" s="26">
        <f t="shared" si="45"/>
        <v>1248561.6210000003</v>
      </c>
      <c r="BK33" s="22">
        <f t="shared" si="37"/>
        <v>19.307603255507335</v>
      </c>
      <c r="BL33" s="26">
        <f t="shared" si="46"/>
        <v>4446828.130000001</v>
      </c>
      <c r="BM33" s="25">
        <f t="shared" si="38"/>
        <v>68.76520296267347</v>
      </c>
    </row>
    <row r="34" spans="1:65" ht="15">
      <c r="A34" s="109" t="s">
        <v>51</v>
      </c>
      <c r="B34" s="95">
        <f>SUM('[9]cvp'!F328)</f>
        <v>31458501.561</v>
      </c>
      <c r="C34" s="89">
        <f t="shared" si="1"/>
        <v>0.6975001473638268</v>
      </c>
      <c r="D34" s="23">
        <f>SUM('[9]cvp'!J328)</f>
        <v>10614305.569</v>
      </c>
      <c r="E34" s="96">
        <f t="shared" si="2"/>
        <v>33.740658462127314</v>
      </c>
      <c r="F34" s="23">
        <f t="shared" si="3"/>
        <v>4804456.92</v>
      </c>
      <c r="G34" s="96">
        <f t="shared" si="4"/>
        <v>15.272364167390037</v>
      </c>
      <c r="H34" s="23">
        <f>SUM('[9]cvp'!N328)</f>
        <v>15418762.489</v>
      </c>
      <c r="I34" s="24">
        <f t="shared" si="5"/>
        <v>49.01302262951736</v>
      </c>
      <c r="J34" s="95">
        <f>SUM('[9]cvp'!F461)</f>
        <v>2600000</v>
      </c>
      <c r="K34" s="89">
        <f t="shared" si="6"/>
        <v>0</v>
      </c>
      <c r="L34" s="23">
        <f>SUM('[9]cvp'!J461)</f>
        <v>529619.974</v>
      </c>
      <c r="M34" s="96">
        <f t="shared" si="7"/>
        <v>20.369999000000004</v>
      </c>
      <c r="N34" s="23">
        <f t="shared" si="8"/>
        <v>2040230.0240000002</v>
      </c>
      <c r="O34" s="96">
        <f t="shared" si="9"/>
        <v>78.47038553846156</v>
      </c>
      <c r="P34" s="23">
        <f>SUM('[9]cvp'!N461)</f>
        <v>2569849.998</v>
      </c>
      <c r="Q34" s="24">
        <f t="shared" si="10"/>
        <v>98.84038453846155</v>
      </c>
      <c r="R34" s="95">
        <f>SUM('[9]cvp'!F583)</f>
        <v>0</v>
      </c>
      <c r="S34" s="89">
        <f t="shared" si="11"/>
        <v>0</v>
      </c>
      <c r="T34" s="23">
        <f>SUM('[9]cvp'!J583)</f>
        <v>0</v>
      </c>
      <c r="U34" s="96">
        <f t="shared" si="12"/>
        <v>0</v>
      </c>
      <c r="V34" s="23">
        <f t="shared" si="13"/>
        <v>0</v>
      </c>
      <c r="W34" s="96">
        <f t="shared" si="14"/>
        <v>0</v>
      </c>
      <c r="X34" s="23">
        <f>SUM('[9]cvp'!N583)</f>
        <v>0</v>
      </c>
      <c r="Y34" s="24">
        <f t="shared" si="15"/>
        <v>0</v>
      </c>
      <c r="Z34" s="95">
        <f>SUM('[9]cvp'!F615)</f>
        <v>0</v>
      </c>
      <c r="AA34" s="89">
        <f t="shared" si="16"/>
        <v>0</v>
      </c>
      <c r="AB34" s="23">
        <f>SUM('[9]cvp'!J615)</f>
        <v>0</v>
      </c>
      <c r="AC34" s="96">
        <f t="shared" si="17"/>
        <v>0</v>
      </c>
      <c r="AD34" s="23">
        <f t="shared" si="18"/>
        <v>0</v>
      </c>
      <c r="AE34" s="96">
        <f t="shared" si="19"/>
        <v>0</v>
      </c>
      <c r="AF34" s="23">
        <f>SUM('[9]cvp'!N615)</f>
        <v>0</v>
      </c>
      <c r="AG34" s="24">
        <f t="shared" si="20"/>
        <v>0</v>
      </c>
      <c r="AH34" s="95">
        <f>SUM('[9]cvp'!F640)</f>
        <v>0</v>
      </c>
      <c r="AI34" s="89">
        <f t="shared" si="21"/>
        <v>0</v>
      </c>
      <c r="AJ34" s="23">
        <f>SUM('[9]cvp'!J640)</f>
        <v>0</v>
      </c>
      <c r="AK34" s="96">
        <f t="shared" si="22"/>
        <v>0</v>
      </c>
      <c r="AL34" s="23">
        <f t="shared" si="23"/>
        <v>0</v>
      </c>
      <c r="AM34" s="96">
        <f t="shared" si="24"/>
        <v>0</v>
      </c>
      <c r="AN34" s="23">
        <f>SUM('[9]cvp'!N640)</f>
        <v>0</v>
      </c>
      <c r="AO34" s="24">
        <f t="shared" si="25"/>
        <v>0</v>
      </c>
      <c r="AP34" s="95">
        <f>SUM('[9]cvp'!F655)</f>
        <v>2529695.938</v>
      </c>
      <c r="AQ34" s="89">
        <f t="shared" si="26"/>
        <v>0.447932198739178</v>
      </c>
      <c r="AR34" s="23">
        <f>SUM('[9]cvp'!J655)</f>
        <v>1031915.574</v>
      </c>
      <c r="AS34" s="96">
        <f t="shared" si="27"/>
        <v>40.79207933645344</v>
      </c>
      <c r="AT34" s="23">
        <f t="shared" si="28"/>
        <v>1138069.318</v>
      </c>
      <c r="AU34" s="96">
        <f t="shared" si="29"/>
        <v>44.9883838173756</v>
      </c>
      <c r="AV34" s="23">
        <f>SUM('[9]cvp'!N655)</f>
        <v>2169984.892</v>
      </c>
      <c r="AW34" s="24">
        <f t="shared" si="30"/>
        <v>85.78046315382905</v>
      </c>
      <c r="AX34" s="95">
        <f>SUM('[9]cvp'!F763)</f>
        <v>0</v>
      </c>
      <c r="AY34" s="89">
        <f t="shared" si="31"/>
        <v>0</v>
      </c>
      <c r="AZ34" s="23">
        <f>SUM('[9]cvp'!J763)</f>
        <v>0</v>
      </c>
      <c r="BA34" s="96">
        <f t="shared" si="32"/>
        <v>0</v>
      </c>
      <c r="BB34" s="23">
        <f t="shared" si="33"/>
        <v>0</v>
      </c>
      <c r="BC34" s="96">
        <f t="shared" si="34"/>
        <v>0</v>
      </c>
      <c r="BD34" s="23">
        <f>SUM('[9]cvp'!N763)</f>
        <v>0</v>
      </c>
      <c r="BE34" s="24">
        <f t="shared" si="35"/>
        <v>0</v>
      </c>
      <c r="BF34" s="97">
        <f t="shared" si="43"/>
        <v>36588197.499000005</v>
      </c>
      <c r="BG34" s="22">
        <f t="shared" si="0"/>
        <v>0.406923049796742</v>
      </c>
      <c r="BH34" s="26">
        <f t="shared" si="44"/>
        <v>12175841.116999999</v>
      </c>
      <c r="BI34" s="22">
        <f t="shared" si="36"/>
        <v>33.27805672124946</v>
      </c>
      <c r="BJ34" s="26">
        <f t="shared" si="45"/>
        <v>7982756.262</v>
      </c>
      <c r="BK34" s="22">
        <f t="shared" si="37"/>
        <v>21.817845118547254</v>
      </c>
      <c r="BL34" s="26">
        <f t="shared" si="46"/>
        <v>20158597.379</v>
      </c>
      <c r="BM34" s="25">
        <f t="shared" si="38"/>
        <v>55.09590183979671</v>
      </c>
    </row>
    <row r="35" spans="1:65" ht="25.5">
      <c r="A35" s="110" t="s">
        <v>52</v>
      </c>
      <c r="B35" s="95">
        <f>SUM('[9]idr'!F328)</f>
        <v>39190000</v>
      </c>
      <c r="C35" s="89">
        <f t="shared" si="1"/>
        <v>0.8689234839168687</v>
      </c>
      <c r="D35" s="23">
        <f>SUM('[9]idr'!J328)</f>
        <v>25062272.257999998</v>
      </c>
      <c r="E35" s="96">
        <f t="shared" si="2"/>
        <v>63.95068195458025</v>
      </c>
      <c r="F35" s="23">
        <f t="shared" si="3"/>
        <v>12282591.400000002</v>
      </c>
      <c r="G35" s="96">
        <f t="shared" si="4"/>
        <v>31.341136514416952</v>
      </c>
      <c r="H35" s="23">
        <f>SUM('[9]idr'!N328)</f>
        <v>37344863.658</v>
      </c>
      <c r="I35" s="24">
        <f t="shared" si="5"/>
        <v>95.29181846899719</v>
      </c>
      <c r="J35" s="95">
        <f>SUM('[9]idr'!F461)</f>
        <v>78173618.993</v>
      </c>
      <c r="K35" s="89">
        <f t="shared" si="6"/>
        <v>0</v>
      </c>
      <c r="L35" s="23">
        <f>SUM('[9]idr'!J461)</f>
        <v>27131016.83</v>
      </c>
      <c r="M35" s="96">
        <f t="shared" si="7"/>
        <v>34.70610313234881</v>
      </c>
      <c r="N35" s="23">
        <f t="shared" si="8"/>
        <v>29666983.086999997</v>
      </c>
      <c r="O35" s="96">
        <f t="shared" si="9"/>
        <v>37.95012111394831</v>
      </c>
      <c r="P35" s="23">
        <f>SUM('[9]idr'!N461)</f>
        <v>56797999.916999996</v>
      </c>
      <c r="Q35" s="24">
        <f t="shared" si="10"/>
        <v>72.65622424629711</v>
      </c>
      <c r="R35" s="95">
        <f>SUM('[9]idr'!F583)</f>
        <v>0</v>
      </c>
      <c r="S35" s="89">
        <f t="shared" si="11"/>
        <v>0</v>
      </c>
      <c r="T35" s="23">
        <f>SUM('[9]idr'!J583)</f>
        <v>0</v>
      </c>
      <c r="U35" s="96">
        <f t="shared" si="12"/>
        <v>0</v>
      </c>
      <c r="V35" s="23">
        <f t="shared" si="13"/>
        <v>0</v>
      </c>
      <c r="W35" s="96">
        <f t="shared" si="14"/>
        <v>0</v>
      </c>
      <c r="X35" s="23">
        <f>SUM('[9]idr'!N583)</f>
        <v>0</v>
      </c>
      <c r="Y35" s="24">
        <f t="shared" si="15"/>
        <v>0</v>
      </c>
      <c r="Z35" s="95">
        <f>SUM('[9]idr'!F615)</f>
        <v>0</v>
      </c>
      <c r="AA35" s="89">
        <f t="shared" si="16"/>
        <v>0</v>
      </c>
      <c r="AB35" s="23">
        <f>SUM('[9]idr'!J615)</f>
        <v>0</v>
      </c>
      <c r="AC35" s="96">
        <f t="shared" si="17"/>
        <v>0</v>
      </c>
      <c r="AD35" s="23">
        <f t="shared" si="18"/>
        <v>0</v>
      </c>
      <c r="AE35" s="96">
        <f t="shared" si="19"/>
        <v>0</v>
      </c>
      <c r="AF35" s="23">
        <f>SUM('[9]idr'!N615)</f>
        <v>0</v>
      </c>
      <c r="AG35" s="24">
        <f t="shared" si="20"/>
        <v>0</v>
      </c>
      <c r="AH35" s="95">
        <f>SUM('[9]idr'!F640)</f>
        <v>0</v>
      </c>
      <c r="AI35" s="89">
        <f t="shared" si="21"/>
        <v>0</v>
      </c>
      <c r="AJ35" s="23">
        <f>SUM('[9]idr'!J640)</f>
        <v>0</v>
      </c>
      <c r="AK35" s="96">
        <f t="shared" si="22"/>
        <v>0</v>
      </c>
      <c r="AL35" s="23">
        <f t="shared" si="23"/>
        <v>0</v>
      </c>
      <c r="AM35" s="96">
        <f t="shared" si="24"/>
        <v>0</v>
      </c>
      <c r="AN35" s="23">
        <f>SUM('[9]idr'!N640)</f>
        <v>0</v>
      </c>
      <c r="AO35" s="24">
        <f t="shared" si="25"/>
        <v>0</v>
      </c>
      <c r="AP35" s="95">
        <f>SUM('[9]idr'!F655)</f>
        <v>2577000</v>
      </c>
      <c r="AQ35" s="89">
        <f t="shared" si="26"/>
        <v>0.4563083091572967</v>
      </c>
      <c r="AR35" s="23">
        <f>SUM('[9]idr'!J655)</f>
        <v>1286673.021</v>
      </c>
      <c r="AS35" s="96">
        <f t="shared" si="27"/>
        <v>49.92910442374854</v>
      </c>
      <c r="AT35" s="23">
        <f t="shared" si="28"/>
        <v>1004569.4349999998</v>
      </c>
      <c r="AU35" s="96">
        <f t="shared" si="29"/>
        <v>38.98212786185486</v>
      </c>
      <c r="AV35" s="23">
        <f>SUM('[9]idr'!N655)</f>
        <v>2291242.456</v>
      </c>
      <c r="AW35" s="24">
        <f t="shared" si="30"/>
        <v>88.9112322856034</v>
      </c>
      <c r="AX35" s="95">
        <f>SUM('[9]idr'!F763)</f>
        <v>0</v>
      </c>
      <c r="AY35" s="89">
        <f t="shared" si="31"/>
        <v>0</v>
      </c>
      <c r="AZ35" s="23">
        <f>SUM('[9]idr'!J763)</f>
        <v>0</v>
      </c>
      <c r="BA35" s="96">
        <f t="shared" si="32"/>
        <v>0</v>
      </c>
      <c r="BB35" s="23">
        <f t="shared" si="33"/>
        <v>0</v>
      </c>
      <c r="BC35" s="96">
        <f t="shared" si="34"/>
        <v>0</v>
      </c>
      <c r="BD35" s="23">
        <f>SUM('[9]idr'!N763)</f>
        <v>0</v>
      </c>
      <c r="BE35" s="24">
        <f t="shared" si="35"/>
        <v>0</v>
      </c>
      <c r="BF35" s="97">
        <f t="shared" si="43"/>
        <v>119940618.993</v>
      </c>
      <c r="BG35" s="22">
        <f t="shared" si="0"/>
        <v>1.3339438893231768</v>
      </c>
      <c r="BH35" s="26">
        <f t="shared" si="44"/>
        <v>53479962.109</v>
      </c>
      <c r="BI35" s="22">
        <f t="shared" si="36"/>
        <v>44.58869943977962</v>
      </c>
      <c r="BJ35" s="26">
        <f t="shared" si="45"/>
        <v>42954143.922000006</v>
      </c>
      <c r="BK35" s="22">
        <f t="shared" si="37"/>
        <v>35.812841623326044</v>
      </c>
      <c r="BL35" s="26">
        <f t="shared" si="46"/>
        <v>96434106.031</v>
      </c>
      <c r="BM35" s="25">
        <f t="shared" si="38"/>
        <v>80.40154106310567</v>
      </c>
    </row>
    <row r="36" spans="1:65" ht="15">
      <c r="A36" s="109" t="s">
        <v>53</v>
      </c>
      <c r="B36" s="95">
        <f>SUM('[9]idt'!F328)</f>
        <v>0</v>
      </c>
      <c r="C36" s="89">
        <f t="shared" si="1"/>
        <v>0</v>
      </c>
      <c r="D36" s="23">
        <f>SUM('[9]idt'!J328)</f>
        <v>0</v>
      </c>
      <c r="E36" s="96">
        <f t="shared" si="2"/>
        <v>0</v>
      </c>
      <c r="F36" s="23">
        <f t="shared" si="3"/>
        <v>0</v>
      </c>
      <c r="G36" s="96">
        <f t="shared" si="4"/>
        <v>0</v>
      </c>
      <c r="H36" s="23">
        <f>SUM('[9]idt'!N328)</f>
        <v>0</v>
      </c>
      <c r="I36" s="24">
        <f t="shared" si="5"/>
        <v>0</v>
      </c>
      <c r="J36" s="95">
        <f>SUM('[9]idt'!F461)</f>
        <v>0</v>
      </c>
      <c r="K36" s="89">
        <f t="shared" si="6"/>
        <v>0</v>
      </c>
      <c r="L36" s="23">
        <f>SUM('[9]idt'!J461)</f>
        <v>0</v>
      </c>
      <c r="M36" s="96">
        <f t="shared" si="7"/>
        <v>0</v>
      </c>
      <c r="N36" s="23">
        <f t="shared" si="8"/>
        <v>0</v>
      </c>
      <c r="O36" s="96">
        <f t="shared" si="9"/>
        <v>0</v>
      </c>
      <c r="P36" s="23">
        <f>SUM('[9]idt'!N461)</f>
        <v>0</v>
      </c>
      <c r="Q36" s="24">
        <f t="shared" si="10"/>
        <v>0</v>
      </c>
      <c r="R36" s="95">
        <f>SUM('[9]idt'!F583)</f>
        <v>10900000</v>
      </c>
      <c r="S36" s="89">
        <f t="shared" si="11"/>
        <v>0</v>
      </c>
      <c r="T36" s="23">
        <f>SUM('[9]idt'!J583)</f>
        <v>4263831.575</v>
      </c>
      <c r="U36" s="96">
        <f t="shared" si="12"/>
        <v>39.117720871559634</v>
      </c>
      <c r="V36" s="23">
        <f t="shared" si="13"/>
        <v>4869183.659999999</v>
      </c>
      <c r="W36" s="96">
        <f t="shared" si="14"/>
        <v>44.67140972477063</v>
      </c>
      <c r="X36" s="23">
        <f>SUM('[9]idt'!N583)</f>
        <v>9133015.235</v>
      </c>
      <c r="Y36" s="24">
        <f t="shared" si="15"/>
        <v>83.78913059633028</v>
      </c>
      <c r="Z36" s="95">
        <f>SUM('[9]idt'!F615)</f>
        <v>0</v>
      </c>
      <c r="AA36" s="89">
        <f t="shared" si="16"/>
        <v>0</v>
      </c>
      <c r="AB36" s="23">
        <f>SUM('[9]idt'!J615)</f>
        <v>0</v>
      </c>
      <c r="AC36" s="96">
        <f t="shared" si="17"/>
        <v>0</v>
      </c>
      <c r="AD36" s="23">
        <f t="shared" si="18"/>
        <v>0</v>
      </c>
      <c r="AE36" s="96">
        <f t="shared" si="19"/>
        <v>0</v>
      </c>
      <c r="AF36" s="23">
        <f>SUM('[9]idt'!N615)</f>
        <v>0</v>
      </c>
      <c r="AG36" s="24">
        <f t="shared" si="20"/>
        <v>0</v>
      </c>
      <c r="AH36" s="95">
        <f>SUM('[9]idt'!F640)</f>
        <v>0</v>
      </c>
      <c r="AI36" s="89">
        <f t="shared" si="21"/>
        <v>0</v>
      </c>
      <c r="AJ36" s="23">
        <f>SUM('[9]idt'!J640)</f>
        <v>0</v>
      </c>
      <c r="AK36" s="96">
        <f t="shared" si="22"/>
        <v>0</v>
      </c>
      <c r="AL36" s="23">
        <f t="shared" si="23"/>
        <v>0</v>
      </c>
      <c r="AM36" s="96">
        <f t="shared" si="24"/>
        <v>0</v>
      </c>
      <c r="AN36" s="23">
        <f>SUM('[9]idt'!N640)</f>
        <v>0</v>
      </c>
      <c r="AO36" s="24">
        <f t="shared" si="25"/>
        <v>0</v>
      </c>
      <c r="AP36" s="95">
        <f>SUM('[9]idt'!F655)</f>
        <v>1200000</v>
      </c>
      <c r="AQ36" s="89">
        <f t="shared" si="26"/>
        <v>0.21248349669722777</v>
      </c>
      <c r="AR36" s="23">
        <f>SUM('[9]idt'!J655)</f>
        <v>583066.772</v>
      </c>
      <c r="AS36" s="96">
        <f t="shared" si="27"/>
        <v>48.58889766666666</v>
      </c>
      <c r="AT36" s="23">
        <f t="shared" si="28"/>
        <v>462006.448</v>
      </c>
      <c r="AU36" s="96">
        <f t="shared" si="29"/>
        <v>38.50053733333333</v>
      </c>
      <c r="AV36" s="23">
        <f>SUM('[9]idt'!N655)</f>
        <v>1045073.22</v>
      </c>
      <c r="AW36" s="24">
        <f t="shared" si="30"/>
        <v>87.089435</v>
      </c>
      <c r="AX36" s="95">
        <f>SUM('[9]idt'!F763)</f>
        <v>0</v>
      </c>
      <c r="AY36" s="89">
        <f t="shared" si="31"/>
        <v>0</v>
      </c>
      <c r="AZ36" s="23">
        <f>SUM('[9]idt'!J763)</f>
        <v>0</v>
      </c>
      <c r="BA36" s="96">
        <f t="shared" si="32"/>
        <v>0</v>
      </c>
      <c r="BB36" s="23">
        <f t="shared" si="33"/>
        <v>0</v>
      </c>
      <c r="BC36" s="96">
        <f t="shared" si="34"/>
        <v>0</v>
      </c>
      <c r="BD36" s="23">
        <f>SUM('[9]idt'!N763)</f>
        <v>0</v>
      </c>
      <c r="BE36" s="24">
        <f t="shared" si="35"/>
        <v>0</v>
      </c>
      <c r="BF36" s="97">
        <f t="shared" si="43"/>
        <v>12100000</v>
      </c>
      <c r="BG36" s="22">
        <f t="shared" si="0"/>
        <v>0.13457260097809273</v>
      </c>
      <c r="BH36" s="26">
        <f t="shared" si="44"/>
        <v>4846898.347</v>
      </c>
      <c r="BI36" s="22">
        <f t="shared" si="36"/>
        <v>40.05701113223141</v>
      </c>
      <c r="BJ36" s="26">
        <f t="shared" si="45"/>
        <v>5331190.107999999</v>
      </c>
      <c r="BK36" s="22">
        <f t="shared" si="37"/>
        <v>44.05942238016528</v>
      </c>
      <c r="BL36" s="26">
        <f t="shared" si="46"/>
        <v>10178088.454999998</v>
      </c>
      <c r="BM36" s="25">
        <f t="shared" si="38"/>
        <v>84.11643351239668</v>
      </c>
    </row>
    <row r="37" spans="1:65" ht="15">
      <c r="A37" s="109" t="s">
        <v>54</v>
      </c>
      <c r="B37" s="95">
        <f>SUM('[9]idp'!F328)</f>
        <v>2163849.46</v>
      </c>
      <c r="C37" s="89">
        <f t="shared" si="1"/>
        <v>0.047977025043501785</v>
      </c>
      <c r="D37" s="23">
        <f>SUM('[9]idp'!J328)</f>
        <v>1247990.477</v>
      </c>
      <c r="E37" s="96">
        <f t="shared" si="2"/>
        <v>57.67455176849502</v>
      </c>
      <c r="F37" s="23">
        <f t="shared" si="3"/>
        <v>637724.2350000001</v>
      </c>
      <c r="G37" s="96">
        <f t="shared" si="4"/>
        <v>29.47174684693639</v>
      </c>
      <c r="H37" s="23">
        <f>SUM('[9]idp'!N328)</f>
        <v>1885714.712</v>
      </c>
      <c r="I37" s="24">
        <f t="shared" si="5"/>
        <v>87.14629861543142</v>
      </c>
      <c r="J37" s="95">
        <f>SUM('[9]idp'!F461)</f>
        <v>5511670.653</v>
      </c>
      <c r="K37" s="89">
        <f t="shared" si="6"/>
        <v>0</v>
      </c>
      <c r="L37" s="23">
        <f>SUM('[9]idp'!J461)</f>
        <v>1754079.64</v>
      </c>
      <c r="M37" s="96">
        <f t="shared" si="7"/>
        <v>31.824826816262235</v>
      </c>
      <c r="N37" s="23">
        <f t="shared" si="8"/>
        <v>1898151.732</v>
      </c>
      <c r="O37" s="96">
        <f t="shared" si="9"/>
        <v>34.43877276968349</v>
      </c>
      <c r="P37" s="23">
        <f>SUM('[9]idp'!N461)</f>
        <v>3652231.372</v>
      </c>
      <c r="Q37" s="24">
        <f t="shared" si="10"/>
        <v>66.26359958594573</v>
      </c>
      <c r="R37" s="95">
        <f>SUM('[9]idp'!F583)</f>
        <v>0</v>
      </c>
      <c r="S37" s="89">
        <f t="shared" si="11"/>
        <v>0</v>
      </c>
      <c r="T37" s="23">
        <f>SUM('[9]idp'!J583)</f>
        <v>0</v>
      </c>
      <c r="U37" s="96">
        <f t="shared" si="12"/>
        <v>0</v>
      </c>
      <c r="V37" s="23">
        <f t="shared" si="13"/>
        <v>0</v>
      </c>
      <c r="W37" s="96">
        <f t="shared" si="14"/>
        <v>0</v>
      </c>
      <c r="X37" s="23">
        <f>SUM('[9]idp'!N583)</f>
        <v>0</v>
      </c>
      <c r="Y37" s="24">
        <f t="shared" si="15"/>
        <v>0</v>
      </c>
      <c r="Z37" s="95">
        <f>SUM('[9]idp'!F615)</f>
        <v>0</v>
      </c>
      <c r="AA37" s="89">
        <f t="shared" si="16"/>
        <v>0</v>
      </c>
      <c r="AB37" s="23">
        <f>SUM('[9]idp'!J615)</f>
        <v>0</v>
      </c>
      <c r="AC37" s="96">
        <f t="shared" si="17"/>
        <v>0</v>
      </c>
      <c r="AD37" s="23">
        <f t="shared" si="18"/>
        <v>0</v>
      </c>
      <c r="AE37" s="96">
        <f t="shared" si="19"/>
        <v>0</v>
      </c>
      <c r="AF37" s="23">
        <f>SUM('[9]idp'!N615)</f>
        <v>0</v>
      </c>
      <c r="AG37" s="24">
        <f t="shared" si="20"/>
        <v>0</v>
      </c>
      <c r="AH37" s="95">
        <f>SUM('[9]idp'!F640)</f>
        <v>0</v>
      </c>
      <c r="AI37" s="89">
        <f t="shared" si="21"/>
        <v>0</v>
      </c>
      <c r="AJ37" s="23">
        <f>SUM('[9]idp'!J640)</f>
        <v>0</v>
      </c>
      <c r="AK37" s="96">
        <f t="shared" si="22"/>
        <v>0</v>
      </c>
      <c r="AL37" s="23">
        <f t="shared" si="23"/>
        <v>0</v>
      </c>
      <c r="AM37" s="96">
        <f t="shared" si="24"/>
        <v>0</v>
      </c>
      <c r="AN37" s="23">
        <f>SUM('[9]idp'!N640)</f>
        <v>0</v>
      </c>
      <c r="AO37" s="24">
        <f t="shared" si="25"/>
        <v>0</v>
      </c>
      <c r="AP37" s="95">
        <f>SUM('[9]idp'!F655)</f>
        <v>215000</v>
      </c>
      <c r="AQ37" s="89">
        <f t="shared" si="26"/>
        <v>0.03806995982491998</v>
      </c>
      <c r="AR37" s="23">
        <f>SUM('[9]idp'!J655)</f>
        <v>71526.094</v>
      </c>
      <c r="AS37" s="96">
        <f t="shared" si="27"/>
        <v>33.26795069767442</v>
      </c>
      <c r="AT37" s="23">
        <f t="shared" si="28"/>
        <v>117251.621</v>
      </c>
      <c r="AU37" s="96">
        <f t="shared" si="29"/>
        <v>54.5356376744186</v>
      </c>
      <c r="AV37" s="23">
        <f>SUM('[9]idp'!N655)</f>
        <v>188777.715</v>
      </c>
      <c r="AW37" s="24">
        <f t="shared" si="30"/>
        <v>87.80358837209302</v>
      </c>
      <c r="AX37" s="95">
        <f>SUM('[9]idp'!F763)</f>
        <v>0</v>
      </c>
      <c r="AY37" s="89">
        <f t="shared" si="31"/>
        <v>0</v>
      </c>
      <c r="AZ37" s="23">
        <f>SUM('[9]idp'!J763)</f>
        <v>0</v>
      </c>
      <c r="BA37" s="96">
        <f t="shared" si="32"/>
        <v>0</v>
      </c>
      <c r="BB37" s="23">
        <f t="shared" si="33"/>
        <v>0</v>
      </c>
      <c r="BC37" s="96">
        <f t="shared" si="34"/>
        <v>0</v>
      </c>
      <c r="BD37" s="23">
        <f>SUM('[9]idp'!N763)</f>
        <v>0</v>
      </c>
      <c r="BE37" s="24">
        <f t="shared" si="35"/>
        <v>0</v>
      </c>
      <c r="BF37" s="97">
        <f t="shared" si="43"/>
        <v>7890520.113</v>
      </c>
      <c r="BG37" s="22">
        <f t="shared" si="0"/>
        <v>0.08775601774184828</v>
      </c>
      <c r="BH37" s="26">
        <f t="shared" si="44"/>
        <v>3073596.2109999997</v>
      </c>
      <c r="BI37" s="22">
        <f t="shared" si="36"/>
        <v>38.95302422379111</v>
      </c>
      <c r="BJ37" s="26">
        <f t="shared" si="45"/>
        <v>2653127.588</v>
      </c>
      <c r="BK37" s="22">
        <f t="shared" si="37"/>
        <v>33.6242421285873</v>
      </c>
      <c r="BL37" s="26">
        <f t="shared" si="46"/>
        <v>5726723.799</v>
      </c>
      <c r="BM37" s="25">
        <f t="shared" si="38"/>
        <v>72.57726635237842</v>
      </c>
    </row>
    <row r="38" spans="1:65" ht="15">
      <c r="A38" s="109" t="s">
        <v>55</v>
      </c>
      <c r="B38" s="95">
        <f>SUM('[9]idi'!F328)</f>
        <v>84958644.324</v>
      </c>
      <c r="C38" s="89">
        <f t="shared" si="1"/>
        <v>1.883709140466042</v>
      </c>
      <c r="D38" s="23">
        <f>SUM('[9]idi'!J328)</f>
        <v>23593175.086</v>
      </c>
      <c r="E38" s="96">
        <f t="shared" si="2"/>
        <v>27.770187805757107</v>
      </c>
      <c r="F38" s="23">
        <f t="shared" si="3"/>
        <v>27754896.574000012</v>
      </c>
      <c r="G38" s="96">
        <f t="shared" si="4"/>
        <v>32.66871404886521</v>
      </c>
      <c r="H38" s="23">
        <f>SUM('[9]idi'!N328)</f>
        <v>51348071.66000001</v>
      </c>
      <c r="I38" s="24">
        <f t="shared" si="5"/>
        <v>60.438901854622316</v>
      </c>
      <c r="J38" s="95">
        <f>SUM('[9]idi'!F461)</f>
        <v>0</v>
      </c>
      <c r="K38" s="89">
        <f t="shared" si="6"/>
        <v>0</v>
      </c>
      <c r="L38" s="23">
        <f>SUM('[9]idi'!J461)</f>
        <v>0</v>
      </c>
      <c r="M38" s="96">
        <f t="shared" si="7"/>
        <v>0</v>
      </c>
      <c r="N38" s="23">
        <f t="shared" si="8"/>
        <v>0</v>
      </c>
      <c r="O38" s="96">
        <f t="shared" si="9"/>
        <v>0</v>
      </c>
      <c r="P38" s="23">
        <f>SUM('[9]idi'!N461)</f>
        <v>0</v>
      </c>
      <c r="Q38" s="24">
        <f t="shared" si="10"/>
        <v>0</v>
      </c>
      <c r="R38" s="95">
        <f>SUM('[9]idi'!F583)</f>
        <v>137052</v>
      </c>
      <c r="S38" s="89">
        <f t="shared" si="11"/>
        <v>0</v>
      </c>
      <c r="T38" s="23">
        <f>SUM('[9]idi'!J583)</f>
        <v>51150</v>
      </c>
      <c r="U38" s="96">
        <f t="shared" si="12"/>
        <v>37.32160056037125</v>
      </c>
      <c r="V38" s="23">
        <f t="shared" si="13"/>
        <v>60450</v>
      </c>
      <c r="W38" s="96">
        <f t="shared" si="14"/>
        <v>44.10734611680238</v>
      </c>
      <c r="X38" s="23">
        <f>SUM('[9]idi'!N583)</f>
        <v>111600</v>
      </c>
      <c r="Y38" s="24">
        <f t="shared" si="15"/>
        <v>81.42894667717363</v>
      </c>
      <c r="Z38" s="95">
        <f>SUM('[9]idi'!F615)</f>
        <v>0</v>
      </c>
      <c r="AA38" s="89">
        <f t="shared" si="16"/>
        <v>0</v>
      </c>
      <c r="AB38" s="23">
        <f>SUM('[9]idi'!J615)</f>
        <v>0</v>
      </c>
      <c r="AC38" s="96">
        <f t="shared" si="17"/>
        <v>0</v>
      </c>
      <c r="AD38" s="23">
        <f t="shared" si="18"/>
        <v>0</v>
      </c>
      <c r="AE38" s="96">
        <f t="shared" si="19"/>
        <v>0</v>
      </c>
      <c r="AF38" s="23">
        <f>SUM('[9]idi'!N615)</f>
        <v>0</v>
      </c>
      <c r="AG38" s="24">
        <f t="shared" si="20"/>
        <v>0</v>
      </c>
      <c r="AH38" s="95">
        <f>SUM('[9]idi'!F640)</f>
        <v>0</v>
      </c>
      <c r="AI38" s="89">
        <f t="shared" si="21"/>
        <v>0</v>
      </c>
      <c r="AJ38" s="23">
        <f>SUM('[9]idi'!J640)</f>
        <v>0</v>
      </c>
      <c r="AK38" s="96">
        <f t="shared" si="22"/>
        <v>0</v>
      </c>
      <c r="AL38" s="23">
        <f t="shared" si="23"/>
        <v>0</v>
      </c>
      <c r="AM38" s="96">
        <f t="shared" si="24"/>
        <v>0</v>
      </c>
      <c r="AN38" s="23">
        <f>SUM('[9]idi'!N640)</f>
        <v>0</v>
      </c>
      <c r="AO38" s="24">
        <f t="shared" si="25"/>
        <v>0</v>
      </c>
      <c r="AP38" s="95">
        <f>SUM('[9]idi'!F655)</f>
        <v>15700535.656</v>
      </c>
      <c r="AQ38" s="89">
        <f t="shared" si="26"/>
        <v>2.7800872635053193</v>
      </c>
      <c r="AR38" s="23">
        <f>SUM('[9]idi'!J655)</f>
        <v>4300829.268</v>
      </c>
      <c r="AS38" s="96">
        <f t="shared" si="27"/>
        <v>27.392882397336727</v>
      </c>
      <c r="AT38" s="23">
        <f t="shared" si="28"/>
        <v>3222404.169999999</v>
      </c>
      <c r="AU38" s="96">
        <f t="shared" si="29"/>
        <v>20.524167076863705</v>
      </c>
      <c r="AV38" s="23">
        <f>SUM('[9]idi'!N655)</f>
        <v>7523233.437999999</v>
      </c>
      <c r="AW38" s="24">
        <f t="shared" si="30"/>
        <v>47.91704947420043</v>
      </c>
      <c r="AX38" s="95">
        <f>SUM('[9]idi'!F763)</f>
        <v>0</v>
      </c>
      <c r="AY38" s="89">
        <f t="shared" si="31"/>
        <v>0</v>
      </c>
      <c r="AZ38" s="23">
        <f>SUM('[9]idi'!J763)</f>
        <v>0</v>
      </c>
      <c r="BA38" s="96">
        <f t="shared" si="32"/>
        <v>0</v>
      </c>
      <c r="BB38" s="23">
        <f t="shared" si="33"/>
        <v>0</v>
      </c>
      <c r="BC38" s="96">
        <f t="shared" si="34"/>
        <v>0</v>
      </c>
      <c r="BD38" s="23">
        <f>SUM('[9]idi'!N763)</f>
        <v>0</v>
      </c>
      <c r="BE38" s="24">
        <f t="shared" si="35"/>
        <v>0</v>
      </c>
      <c r="BF38" s="97">
        <f t="shared" si="43"/>
        <v>100796231.98</v>
      </c>
      <c r="BG38" s="22">
        <f t="shared" si="0"/>
        <v>1.121025711267753</v>
      </c>
      <c r="BH38" s="26">
        <f t="shared" si="44"/>
        <v>27945154.354</v>
      </c>
      <c r="BI38" s="22">
        <f t="shared" si="36"/>
        <v>27.724403784801083</v>
      </c>
      <c r="BJ38" s="26">
        <f t="shared" si="45"/>
        <v>31037750.74400001</v>
      </c>
      <c r="BK38" s="22">
        <f t="shared" si="37"/>
        <v>30.79257045060824</v>
      </c>
      <c r="BL38" s="26">
        <f t="shared" si="46"/>
        <v>58982905.098000005</v>
      </c>
      <c r="BM38" s="25">
        <f t="shared" si="38"/>
        <v>58.516974235409315</v>
      </c>
    </row>
    <row r="39" spans="1:65" ht="15">
      <c r="A39" s="109" t="s">
        <v>56</v>
      </c>
      <c r="B39" s="95">
        <f>SUM('[9]fga'!F328)</f>
        <v>1850529.975</v>
      </c>
      <c r="C39" s="89">
        <f t="shared" si="1"/>
        <v>0.04103008300509303</v>
      </c>
      <c r="D39" s="23">
        <f>SUM('[9]fga'!J328)</f>
        <v>1098597.481</v>
      </c>
      <c r="E39" s="96">
        <f t="shared" si="2"/>
        <v>59.36664068356957</v>
      </c>
      <c r="F39" s="23">
        <f t="shared" si="3"/>
        <v>310927.446</v>
      </c>
      <c r="G39" s="96">
        <f t="shared" si="4"/>
        <v>16.802075632414436</v>
      </c>
      <c r="H39" s="23">
        <f>SUM('[9]fga'!N328)</f>
        <v>1409524.927</v>
      </c>
      <c r="I39" s="24">
        <f t="shared" si="5"/>
        <v>76.16871631598401</v>
      </c>
      <c r="J39" s="95">
        <f>SUM('[9]fga'!F461)</f>
        <v>1031777.127</v>
      </c>
      <c r="K39" s="89">
        <f t="shared" si="6"/>
        <v>0</v>
      </c>
      <c r="L39" s="23">
        <f>SUM('[9]fga'!J461)</f>
        <v>82760.492</v>
      </c>
      <c r="M39" s="96">
        <f t="shared" si="7"/>
        <v>8.021159786768562</v>
      </c>
      <c r="N39" s="23">
        <f t="shared" si="8"/>
        <v>93765.01999999999</v>
      </c>
      <c r="O39" s="96">
        <f t="shared" si="9"/>
        <v>9.08772035610361</v>
      </c>
      <c r="P39" s="23">
        <f>SUM('[9]fga'!N461)</f>
        <v>176525.512</v>
      </c>
      <c r="Q39" s="24">
        <f t="shared" si="10"/>
        <v>17.10888014287217</v>
      </c>
      <c r="R39" s="95">
        <f>SUM('[9]fga'!F583)</f>
        <v>0</v>
      </c>
      <c r="S39" s="89">
        <f t="shared" si="11"/>
        <v>0</v>
      </c>
      <c r="T39" s="23">
        <f>SUM('[9]fga'!J583)</f>
        <v>0</v>
      </c>
      <c r="U39" s="96">
        <f t="shared" si="12"/>
        <v>0</v>
      </c>
      <c r="V39" s="23">
        <f t="shared" si="13"/>
        <v>0</v>
      </c>
      <c r="W39" s="96">
        <f t="shared" si="14"/>
        <v>0</v>
      </c>
      <c r="X39" s="23">
        <f>SUM('[9]fga'!N583)</f>
        <v>0</v>
      </c>
      <c r="Y39" s="24">
        <f t="shared" si="15"/>
        <v>0</v>
      </c>
      <c r="Z39" s="95">
        <f>SUM('[9]fga'!F615)</f>
        <v>156523.24</v>
      </c>
      <c r="AA39" s="89">
        <f t="shared" si="16"/>
        <v>0.5521096446398249</v>
      </c>
      <c r="AB39" s="23">
        <f>SUM('[9]fga'!J615)</f>
        <v>136526.416</v>
      </c>
      <c r="AC39" s="96">
        <f t="shared" si="17"/>
        <v>87.2243738373931</v>
      </c>
      <c r="AD39" s="23">
        <f t="shared" si="18"/>
        <v>19996.822000000015</v>
      </c>
      <c r="AE39" s="96">
        <f t="shared" si="19"/>
        <v>12.775624884841392</v>
      </c>
      <c r="AF39" s="23">
        <f>SUM('[9]fga'!N615)</f>
        <v>156523.238</v>
      </c>
      <c r="AG39" s="24">
        <f t="shared" si="20"/>
        <v>99.99999872223448</v>
      </c>
      <c r="AH39" s="95">
        <f>SUM('[9]fga'!F640)</f>
        <v>0</v>
      </c>
      <c r="AI39" s="89">
        <f t="shared" si="21"/>
        <v>0</v>
      </c>
      <c r="AJ39" s="23">
        <f>SUM('[9]fga'!J640)</f>
        <v>0</v>
      </c>
      <c r="AK39" s="96">
        <f t="shared" si="22"/>
        <v>0</v>
      </c>
      <c r="AL39" s="23">
        <f t="shared" si="23"/>
        <v>0</v>
      </c>
      <c r="AM39" s="96">
        <f t="shared" si="24"/>
        <v>0</v>
      </c>
      <c r="AN39" s="23">
        <f>SUM('[9]fga'!N640)</f>
        <v>0</v>
      </c>
      <c r="AO39" s="24">
        <f t="shared" si="25"/>
        <v>0</v>
      </c>
      <c r="AP39" s="95">
        <f>SUM('[9]fga'!F655)</f>
        <v>72924</v>
      </c>
      <c r="AQ39" s="89">
        <f t="shared" si="26"/>
        <v>0.012912622094290532</v>
      </c>
      <c r="AR39" s="23">
        <f>SUM('[9]fga'!J655)</f>
        <v>45616</v>
      </c>
      <c r="AS39" s="96">
        <f t="shared" si="27"/>
        <v>62.55279469036257</v>
      </c>
      <c r="AT39" s="23">
        <f t="shared" si="28"/>
        <v>15808</v>
      </c>
      <c r="AU39" s="96">
        <f t="shared" si="29"/>
        <v>21.677362733805058</v>
      </c>
      <c r="AV39" s="23">
        <f>SUM('[9]fga'!N655)</f>
        <v>61424</v>
      </c>
      <c r="AW39" s="24">
        <f t="shared" si="30"/>
        <v>84.23015742416763</v>
      </c>
      <c r="AX39" s="95">
        <f>SUM('[9]fga'!F763)</f>
        <v>0</v>
      </c>
      <c r="AY39" s="89">
        <f t="shared" si="31"/>
        <v>0</v>
      </c>
      <c r="AZ39" s="23">
        <f>SUM('[9]fga'!J763)</f>
        <v>0</v>
      </c>
      <c r="BA39" s="96">
        <f t="shared" si="32"/>
        <v>0</v>
      </c>
      <c r="BB39" s="23">
        <f t="shared" si="33"/>
        <v>0</v>
      </c>
      <c r="BC39" s="96">
        <f t="shared" si="34"/>
        <v>0</v>
      </c>
      <c r="BD39" s="23">
        <f>SUM('[9]fga'!N763)</f>
        <v>0</v>
      </c>
      <c r="BE39" s="24">
        <f t="shared" si="35"/>
        <v>0</v>
      </c>
      <c r="BF39" s="97">
        <f t="shared" si="43"/>
        <v>3111754.342</v>
      </c>
      <c r="BG39" s="22">
        <f t="shared" si="0"/>
        <v>0.03460800623205071</v>
      </c>
      <c r="BH39" s="26">
        <f t="shared" si="44"/>
        <v>1363500.389</v>
      </c>
      <c r="BI39" s="22">
        <f t="shared" si="36"/>
        <v>43.81773877830103</v>
      </c>
      <c r="BJ39" s="26">
        <f t="shared" si="45"/>
        <v>440497.28800000006</v>
      </c>
      <c r="BK39" s="22">
        <f t="shared" si="37"/>
        <v>14.155914625216903</v>
      </c>
      <c r="BL39" s="26">
        <f t="shared" si="46"/>
        <v>1803997.6770000001</v>
      </c>
      <c r="BM39" s="25">
        <f t="shared" si="38"/>
        <v>57.973653403517936</v>
      </c>
    </row>
    <row r="40" spans="1:65" ht="15">
      <c r="A40" s="109" t="s">
        <v>57</v>
      </c>
      <c r="B40" s="95">
        <f>SUM('[9]orq'!F328)</f>
        <v>4622931</v>
      </c>
      <c r="C40" s="89">
        <f t="shared" si="1"/>
        <v>0.10249995688765741</v>
      </c>
      <c r="D40" s="23">
        <f>SUM('[9]orq'!J328)</f>
        <v>2727706.249</v>
      </c>
      <c r="E40" s="96">
        <f t="shared" si="2"/>
        <v>59.00382785293572</v>
      </c>
      <c r="F40" s="23">
        <f t="shared" si="3"/>
        <v>1701617.8550000004</v>
      </c>
      <c r="G40" s="96">
        <f t="shared" si="4"/>
        <v>36.808203605028936</v>
      </c>
      <c r="H40" s="23">
        <f>SUM('[9]orq'!N328)</f>
        <v>4429324.104</v>
      </c>
      <c r="I40" s="24">
        <f t="shared" si="5"/>
        <v>95.81203145796466</v>
      </c>
      <c r="J40" s="95">
        <f>SUM('[9]orq'!F461)</f>
        <v>689069</v>
      </c>
      <c r="K40" s="89">
        <f t="shared" si="6"/>
        <v>0</v>
      </c>
      <c r="L40" s="23">
        <f>SUM('[9]orq'!J461)</f>
        <v>521361.362</v>
      </c>
      <c r="M40" s="96">
        <f t="shared" si="7"/>
        <v>75.66170615714827</v>
      </c>
      <c r="N40" s="23">
        <f t="shared" si="8"/>
        <v>167707.63799999998</v>
      </c>
      <c r="O40" s="96">
        <f t="shared" si="9"/>
        <v>24.33829384285173</v>
      </c>
      <c r="P40" s="23">
        <f>SUM('[9]orq'!N461)</f>
        <v>689069</v>
      </c>
      <c r="Q40" s="24">
        <f t="shared" si="10"/>
        <v>100</v>
      </c>
      <c r="R40" s="95">
        <f>SUM('[9]orq'!F583)</f>
        <v>0</v>
      </c>
      <c r="S40" s="89">
        <f t="shared" si="11"/>
        <v>0</v>
      </c>
      <c r="T40" s="23">
        <f>SUM('[9]orq'!J583)</f>
        <v>0</v>
      </c>
      <c r="U40" s="96">
        <f t="shared" si="12"/>
        <v>0</v>
      </c>
      <c r="V40" s="23">
        <f t="shared" si="13"/>
        <v>0</v>
      </c>
      <c r="W40" s="96">
        <f t="shared" si="14"/>
        <v>0</v>
      </c>
      <c r="X40" s="23">
        <f>SUM('[9]orq'!N583)</f>
        <v>0</v>
      </c>
      <c r="Y40" s="24">
        <f t="shared" si="15"/>
        <v>0</v>
      </c>
      <c r="Z40" s="95">
        <f>SUM('[9]orq'!F615)</f>
        <v>0</v>
      </c>
      <c r="AA40" s="89">
        <f t="shared" si="16"/>
        <v>0</v>
      </c>
      <c r="AB40" s="23">
        <f>SUM('[9]orq'!J615)</f>
        <v>0</v>
      </c>
      <c r="AC40" s="96">
        <f t="shared" si="17"/>
        <v>0</v>
      </c>
      <c r="AD40" s="23">
        <f t="shared" si="18"/>
        <v>0</v>
      </c>
      <c r="AE40" s="96">
        <f t="shared" si="19"/>
        <v>0</v>
      </c>
      <c r="AF40" s="23">
        <f>SUM('[9]orq'!N615)</f>
        <v>0</v>
      </c>
      <c r="AG40" s="24">
        <f t="shared" si="20"/>
        <v>0</v>
      </c>
      <c r="AH40" s="95">
        <f>SUM('[9]orq'!F640)</f>
        <v>0</v>
      </c>
      <c r="AI40" s="89">
        <f t="shared" si="21"/>
        <v>0</v>
      </c>
      <c r="AJ40" s="23">
        <f>SUM('[9]orq'!J640)</f>
        <v>0</v>
      </c>
      <c r="AK40" s="96">
        <f t="shared" si="22"/>
        <v>0</v>
      </c>
      <c r="AL40" s="23">
        <f t="shared" si="23"/>
        <v>0</v>
      </c>
      <c r="AM40" s="96">
        <f t="shared" si="24"/>
        <v>0</v>
      </c>
      <c r="AN40" s="23">
        <f>SUM('[9]orq'!N640)</f>
        <v>0</v>
      </c>
      <c r="AO40" s="24">
        <f t="shared" si="25"/>
        <v>0</v>
      </c>
      <c r="AP40" s="95">
        <f>SUM('[9]orq'!F655)</f>
        <v>588000</v>
      </c>
      <c r="AQ40" s="89">
        <f t="shared" si="26"/>
        <v>0.10411691338164163</v>
      </c>
      <c r="AR40" s="23">
        <f>SUM('[9]orq'!J655)</f>
        <v>337879.726</v>
      </c>
      <c r="AS40" s="96">
        <f t="shared" si="27"/>
        <v>57.46253843537416</v>
      </c>
      <c r="AT40" s="23">
        <f t="shared" si="28"/>
        <v>220843.309</v>
      </c>
      <c r="AU40" s="96">
        <f t="shared" si="29"/>
        <v>37.55838588435375</v>
      </c>
      <c r="AV40" s="23">
        <f>SUM('[9]orq'!N655)</f>
        <v>558723.035</v>
      </c>
      <c r="AW40" s="24">
        <f t="shared" si="30"/>
        <v>95.0209243197279</v>
      </c>
      <c r="AX40" s="95">
        <f>SUM('[9]orq'!F763)</f>
        <v>0</v>
      </c>
      <c r="AY40" s="89">
        <f t="shared" si="31"/>
        <v>0</v>
      </c>
      <c r="AZ40" s="23">
        <f>SUM('[9]orq'!J763)</f>
        <v>0</v>
      </c>
      <c r="BA40" s="96">
        <f t="shared" si="32"/>
        <v>0</v>
      </c>
      <c r="BB40" s="23">
        <f t="shared" si="33"/>
        <v>0</v>
      </c>
      <c r="BC40" s="96">
        <f t="shared" si="34"/>
        <v>0</v>
      </c>
      <c r="BD40" s="23">
        <f>SUM('[9]orq'!N763)</f>
        <v>0</v>
      </c>
      <c r="BE40" s="24">
        <f t="shared" si="35"/>
        <v>0</v>
      </c>
      <c r="BF40" s="97">
        <f t="shared" si="43"/>
        <v>5900000</v>
      </c>
      <c r="BG40" s="22">
        <f t="shared" si="0"/>
        <v>0.06561804510502042</v>
      </c>
      <c r="BH40" s="26">
        <f t="shared" si="44"/>
        <v>3586947.3370000003</v>
      </c>
      <c r="BI40" s="22">
        <f t="shared" si="36"/>
        <v>60.795717576271194</v>
      </c>
      <c r="BJ40" s="26">
        <f t="shared" si="45"/>
        <v>2090168.8020000006</v>
      </c>
      <c r="BK40" s="22">
        <f t="shared" si="37"/>
        <v>35.426589864406786</v>
      </c>
      <c r="BL40" s="26">
        <f t="shared" si="46"/>
        <v>5677116.139</v>
      </c>
      <c r="BM40" s="25">
        <f t="shared" si="38"/>
        <v>96.22230744067798</v>
      </c>
    </row>
    <row r="41" spans="1:65" ht="15">
      <c r="A41" s="109" t="s">
        <v>58</v>
      </c>
      <c r="B41" s="95">
        <f>SUM('[9]fvs'!F328)</f>
        <v>0</v>
      </c>
      <c r="C41" s="89">
        <f t="shared" si="1"/>
        <v>0</v>
      </c>
      <c r="D41" s="23">
        <f>SUM('[9]fvs'!J328)</f>
        <v>0</v>
      </c>
      <c r="E41" s="96">
        <f t="shared" si="2"/>
        <v>0</v>
      </c>
      <c r="F41" s="23">
        <f t="shared" si="3"/>
        <v>0</v>
      </c>
      <c r="G41" s="96">
        <f t="shared" si="4"/>
        <v>0</v>
      </c>
      <c r="H41" s="23">
        <f>SUM('[9]fvs'!N328)</f>
        <v>0</v>
      </c>
      <c r="I41" s="24">
        <f t="shared" si="5"/>
        <v>0</v>
      </c>
      <c r="J41" s="95">
        <f>SUM('[9]fvs'!F461)</f>
        <v>151175105.357</v>
      </c>
      <c r="K41" s="89">
        <f t="shared" si="6"/>
        <v>0</v>
      </c>
      <c r="L41" s="23">
        <f>SUM('[9]fvs'!J461)</f>
        <v>42427763.081</v>
      </c>
      <c r="M41" s="96">
        <f t="shared" si="7"/>
        <v>28.065310740685014</v>
      </c>
      <c r="N41" s="23">
        <f t="shared" si="8"/>
        <v>70805880.773</v>
      </c>
      <c r="O41" s="96">
        <f t="shared" si="9"/>
        <v>46.83699780184834</v>
      </c>
      <c r="P41" s="23">
        <f>SUM('[9]fvs'!N461)</f>
        <v>113233643.854</v>
      </c>
      <c r="Q41" s="24">
        <f t="shared" si="10"/>
        <v>74.90230854253336</v>
      </c>
      <c r="R41" s="95">
        <f>SUM('[9]fvs'!F583)</f>
        <v>0</v>
      </c>
      <c r="S41" s="89">
        <f t="shared" si="11"/>
        <v>0</v>
      </c>
      <c r="T41" s="23">
        <f>SUM('[9]fvs'!J583)</f>
        <v>0</v>
      </c>
      <c r="U41" s="96">
        <f t="shared" si="12"/>
        <v>0</v>
      </c>
      <c r="V41" s="23">
        <f t="shared" si="13"/>
        <v>0</v>
      </c>
      <c r="W41" s="96">
        <f t="shared" si="14"/>
        <v>0</v>
      </c>
      <c r="X41" s="23">
        <f>SUM('[9]fvs'!N583)</f>
        <v>0</v>
      </c>
      <c r="Y41" s="24">
        <f t="shared" si="15"/>
        <v>0</v>
      </c>
      <c r="Z41" s="95">
        <f>SUM('[9]fvs'!F615)</f>
        <v>0</v>
      </c>
      <c r="AA41" s="89">
        <f t="shared" si="16"/>
        <v>0</v>
      </c>
      <c r="AB41" s="23">
        <f>SUM('[9]fvs'!J615)</f>
        <v>0</v>
      </c>
      <c r="AC41" s="96">
        <f t="shared" si="17"/>
        <v>0</v>
      </c>
      <c r="AD41" s="23">
        <f t="shared" si="18"/>
        <v>0</v>
      </c>
      <c r="AE41" s="96">
        <f t="shared" si="19"/>
        <v>0</v>
      </c>
      <c r="AF41" s="23">
        <f>SUM('[9]fvs'!N615)</f>
        <v>0</v>
      </c>
      <c r="AG41" s="24">
        <f t="shared" si="20"/>
        <v>0</v>
      </c>
      <c r="AH41" s="95">
        <f>SUM('[9]fvs'!F640)</f>
        <v>5939337.255</v>
      </c>
      <c r="AI41" s="89">
        <f t="shared" si="21"/>
        <v>0</v>
      </c>
      <c r="AJ41" s="23">
        <f>SUM('[9]fvs'!J640)</f>
        <v>1965778.937</v>
      </c>
      <c r="AK41" s="96">
        <f t="shared" si="22"/>
        <v>33.09761430612682</v>
      </c>
      <c r="AL41" s="23">
        <f t="shared" si="23"/>
        <v>2527921.291</v>
      </c>
      <c r="AM41" s="96">
        <f t="shared" si="24"/>
        <v>42.56234631013558</v>
      </c>
      <c r="AN41" s="23">
        <f>SUM('[9]fvs'!N640)</f>
        <v>4493700.228</v>
      </c>
      <c r="AO41" s="24">
        <f t="shared" si="25"/>
        <v>75.6599606162624</v>
      </c>
      <c r="AP41" s="95">
        <f>SUM('[9]fvs'!F655)</f>
        <v>0</v>
      </c>
      <c r="AQ41" s="89">
        <f t="shared" si="26"/>
        <v>0</v>
      </c>
      <c r="AR41" s="23">
        <f>SUM('[9]fvs'!J655)</f>
        <v>0</v>
      </c>
      <c r="AS41" s="96">
        <f t="shared" si="27"/>
        <v>0</v>
      </c>
      <c r="AT41" s="23">
        <f t="shared" si="28"/>
        <v>0</v>
      </c>
      <c r="AU41" s="96">
        <f t="shared" si="29"/>
        <v>0</v>
      </c>
      <c r="AV41" s="23">
        <f>SUM('[9]fvs'!N655)</f>
        <v>0</v>
      </c>
      <c r="AW41" s="24">
        <f t="shared" si="30"/>
        <v>0</v>
      </c>
      <c r="AX41" s="95">
        <f>SUM('[9]fvs'!F763)</f>
        <v>0</v>
      </c>
      <c r="AY41" s="89">
        <f t="shared" si="31"/>
        <v>0</v>
      </c>
      <c r="AZ41" s="23">
        <f>SUM('[9]fvs'!J763)</f>
        <v>0</v>
      </c>
      <c r="BA41" s="96">
        <f t="shared" si="32"/>
        <v>0</v>
      </c>
      <c r="BB41" s="23">
        <f t="shared" si="33"/>
        <v>0</v>
      </c>
      <c r="BC41" s="96">
        <f t="shared" si="34"/>
        <v>0</v>
      </c>
      <c r="BD41" s="23">
        <f>SUM('[9]fvs'!N763)</f>
        <v>0</v>
      </c>
      <c r="BE41" s="24">
        <f t="shared" si="35"/>
        <v>0</v>
      </c>
      <c r="BF41" s="97">
        <f t="shared" si="43"/>
        <v>157114442.612</v>
      </c>
      <c r="BG41" s="22">
        <f t="shared" si="0"/>
        <v>1.7473800986380268</v>
      </c>
      <c r="BH41" s="26">
        <f t="shared" si="44"/>
        <v>44393542.018</v>
      </c>
      <c r="BI41" s="22">
        <f t="shared" si="36"/>
        <v>28.255544989986387</v>
      </c>
      <c r="BJ41" s="26">
        <f t="shared" si="45"/>
        <v>73333802.064</v>
      </c>
      <c r="BK41" s="22">
        <f t="shared" si="37"/>
        <v>46.67540478446057</v>
      </c>
      <c r="BL41" s="26">
        <f t="shared" si="46"/>
        <v>117727344.08199999</v>
      </c>
      <c r="BM41" s="25">
        <f t="shared" si="38"/>
        <v>74.93094977444696</v>
      </c>
    </row>
    <row r="42" spans="1:65" ht="15">
      <c r="A42" s="109" t="s">
        <v>59</v>
      </c>
      <c r="B42" s="95">
        <f>SUM('[9]jar'!F328)</f>
        <v>13118952.475</v>
      </c>
      <c r="C42" s="89">
        <f t="shared" si="1"/>
        <v>0.2908743528940247</v>
      </c>
      <c r="D42" s="23">
        <f>SUM('[9]jar'!J328)</f>
        <v>6057753.982</v>
      </c>
      <c r="E42" s="96">
        <f t="shared" si="2"/>
        <v>46.17559209505407</v>
      </c>
      <c r="F42" s="23">
        <f t="shared" si="3"/>
        <v>5204058.4860000005</v>
      </c>
      <c r="G42" s="96">
        <f t="shared" si="4"/>
        <v>39.6682471097983</v>
      </c>
      <c r="H42" s="23">
        <f>SUM('[9]jar'!N328)</f>
        <v>11261812.468</v>
      </c>
      <c r="I42" s="24">
        <f t="shared" si="5"/>
        <v>85.84383920485237</v>
      </c>
      <c r="J42" s="95">
        <f>SUM('[9]jar'!F461)</f>
        <v>0</v>
      </c>
      <c r="K42" s="89">
        <f t="shared" si="6"/>
        <v>0</v>
      </c>
      <c r="L42" s="23">
        <f>SUM('[9]jar'!J461)</f>
        <v>0</v>
      </c>
      <c r="M42" s="96">
        <f t="shared" si="7"/>
        <v>0</v>
      </c>
      <c r="N42" s="23">
        <f t="shared" si="8"/>
        <v>0</v>
      </c>
      <c r="O42" s="96">
        <f t="shared" si="9"/>
        <v>0</v>
      </c>
      <c r="P42" s="23">
        <f>SUM('[9]jar'!N461)</f>
        <v>0</v>
      </c>
      <c r="Q42" s="24">
        <f t="shared" si="10"/>
        <v>0</v>
      </c>
      <c r="R42" s="95">
        <f>SUM('[9]jar'!F583)</f>
        <v>1377168</v>
      </c>
      <c r="S42" s="89">
        <f t="shared" si="11"/>
        <v>0</v>
      </c>
      <c r="T42" s="23">
        <f>SUM('[9]jar'!J583)</f>
        <v>667883.639</v>
      </c>
      <c r="U42" s="96">
        <f t="shared" si="12"/>
        <v>48.496889195798914</v>
      </c>
      <c r="V42" s="23">
        <f t="shared" si="13"/>
        <v>500985.976</v>
      </c>
      <c r="W42" s="96">
        <f t="shared" si="14"/>
        <v>36.37798554715184</v>
      </c>
      <c r="X42" s="23">
        <f>SUM('[9]jar'!N583)</f>
        <v>1168869.615</v>
      </c>
      <c r="Y42" s="24">
        <f t="shared" si="15"/>
        <v>84.87487474295075</v>
      </c>
      <c r="Z42" s="95">
        <f>SUM('[9]jar'!F615)</f>
        <v>0</v>
      </c>
      <c r="AA42" s="89">
        <f t="shared" si="16"/>
        <v>0</v>
      </c>
      <c r="AB42" s="23">
        <f>SUM('[9]jar'!J615)</f>
        <v>0</v>
      </c>
      <c r="AC42" s="96">
        <f t="shared" si="17"/>
        <v>0</v>
      </c>
      <c r="AD42" s="23">
        <f t="shared" si="18"/>
        <v>0</v>
      </c>
      <c r="AE42" s="96">
        <f t="shared" si="19"/>
        <v>0</v>
      </c>
      <c r="AF42" s="23">
        <f>SUM('[9]jar'!N615)</f>
        <v>0</v>
      </c>
      <c r="AG42" s="24">
        <f t="shared" si="20"/>
        <v>0</v>
      </c>
      <c r="AH42" s="95">
        <f>SUM('[9]jar'!F640)</f>
        <v>0</v>
      </c>
      <c r="AI42" s="89">
        <f t="shared" si="21"/>
        <v>0</v>
      </c>
      <c r="AJ42" s="23">
        <f>SUM('[9]jar'!J640)</f>
        <v>0</v>
      </c>
      <c r="AK42" s="96">
        <f t="shared" si="22"/>
        <v>0</v>
      </c>
      <c r="AL42" s="23">
        <f t="shared" si="23"/>
        <v>0</v>
      </c>
      <c r="AM42" s="96">
        <f t="shared" si="24"/>
        <v>0</v>
      </c>
      <c r="AN42" s="23">
        <f>SUM('[9]jar'!N640)</f>
        <v>0</v>
      </c>
      <c r="AO42" s="24">
        <f t="shared" si="25"/>
        <v>0</v>
      </c>
      <c r="AP42" s="95">
        <f>SUM('[9]jar'!F655)</f>
        <v>1574562</v>
      </c>
      <c r="AQ42" s="89">
        <f t="shared" si="26"/>
        <v>0.27880703293881703</v>
      </c>
      <c r="AR42" s="23">
        <f>SUM('[9]jar'!J655)</f>
        <v>790159.1900000001</v>
      </c>
      <c r="AS42" s="96">
        <f t="shared" si="27"/>
        <v>50.182793056100685</v>
      </c>
      <c r="AT42" s="23">
        <f t="shared" si="28"/>
        <v>360357.6159999998</v>
      </c>
      <c r="AU42" s="96">
        <f t="shared" si="29"/>
        <v>22.886213181824523</v>
      </c>
      <c r="AV42" s="23">
        <f>SUM('[9]jar'!N655)</f>
        <v>1150516.8059999999</v>
      </c>
      <c r="AW42" s="24">
        <f t="shared" si="30"/>
        <v>73.06900623792521</v>
      </c>
      <c r="AX42" s="95">
        <f>SUM('[9]jar'!F763)</f>
        <v>0</v>
      </c>
      <c r="AY42" s="89">
        <f t="shared" si="31"/>
        <v>0</v>
      </c>
      <c r="AZ42" s="23">
        <f>SUM('[9]jar'!J763)</f>
        <v>0</v>
      </c>
      <c r="BA42" s="96">
        <f t="shared" si="32"/>
        <v>0</v>
      </c>
      <c r="BB42" s="23">
        <f t="shared" si="33"/>
        <v>0</v>
      </c>
      <c r="BC42" s="96">
        <f t="shared" si="34"/>
        <v>0</v>
      </c>
      <c r="BD42" s="23">
        <f>SUM('[9]jar'!N763)</f>
        <v>0</v>
      </c>
      <c r="BE42" s="24">
        <f t="shared" si="35"/>
        <v>0</v>
      </c>
      <c r="BF42" s="97">
        <f t="shared" si="43"/>
        <v>16070682.475</v>
      </c>
      <c r="BG42" s="22">
        <f t="shared" si="0"/>
        <v>0.1787333504259341</v>
      </c>
      <c r="BH42" s="26">
        <f t="shared" si="44"/>
        <v>7515796.811</v>
      </c>
      <c r="BI42" s="22">
        <f t="shared" si="36"/>
        <v>46.76712904191705</v>
      </c>
      <c r="BJ42" s="26">
        <f t="shared" si="45"/>
        <v>6065402.078</v>
      </c>
      <c r="BK42" s="22">
        <f t="shared" si="37"/>
        <v>37.74203172413809</v>
      </c>
      <c r="BL42" s="26">
        <f t="shared" si="46"/>
        <v>13581198.888999999</v>
      </c>
      <c r="BM42" s="25">
        <f t="shared" si="38"/>
        <v>84.50916076605513</v>
      </c>
    </row>
    <row r="43" spans="1:65" ht="25.5">
      <c r="A43" s="109" t="s">
        <v>60</v>
      </c>
      <c r="B43" s="95">
        <f>SUM('[9]ide'!F328)</f>
        <v>5786893.981</v>
      </c>
      <c r="C43" s="89">
        <f t="shared" si="1"/>
        <v>0.12830742738015</v>
      </c>
      <c r="D43" s="23">
        <f>SUM('[9]ide'!J328)</f>
        <v>2126976.214</v>
      </c>
      <c r="E43" s="96">
        <f t="shared" si="2"/>
        <v>36.75505756600106</v>
      </c>
      <c r="F43" s="23">
        <f t="shared" si="3"/>
        <v>2263196.411</v>
      </c>
      <c r="G43" s="96">
        <f t="shared" si="4"/>
        <v>39.109000759832654</v>
      </c>
      <c r="H43" s="23">
        <f>SUM('[9]ide'!N328)</f>
        <v>4390172.625</v>
      </c>
      <c r="I43" s="24">
        <f t="shared" si="5"/>
        <v>75.86405832583371</v>
      </c>
      <c r="J43" s="95">
        <f>SUM('[9]ide'!F461)</f>
        <v>0</v>
      </c>
      <c r="K43" s="89">
        <f t="shared" si="6"/>
        <v>0</v>
      </c>
      <c r="L43" s="23">
        <f>SUM('[9]ide'!J461)</f>
        <v>0</v>
      </c>
      <c r="M43" s="96">
        <f t="shared" si="7"/>
        <v>0</v>
      </c>
      <c r="N43" s="23">
        <f t="shared" si="8"/>
        <v>0</v>
      </c>
      <c r="O43" s="96">
        <f t="shared" si="9"/>
        <v>0</v>
      </c>
      <c r="P43" s="23">
        <f>SUM('[9]ide'!N461)</f>
        <v>0</v>
      </c>
      <c r="Q43" s="24">
        <f t="shared" si="10"/>
        <v>0</v>
      </c>
      <c r="R43" s="95">
        <f>SUM('[9]ide'!F583)</f>
        <v>0</v>
      </c>
      <c r="S43" s="89">
        <f t="shared" si="11"/>
        <v>0</v>
      </c>
      <c r="T43" s="23">
        <f>SUM('[9]ide'!J583)</f>
        <v>0</v>
      </c>
      <c r="U43" s="96">
        <f t="shared" si="12"/>
        <v>0</v>
      </c>
      <c r="V43" s="23">
        <f t="shared" si="13"/>
        <v>0</v>
      </c>
      <c r="W43" s="96">
        <f t="shared" si="14"/>
        <v>0</v>
      </c>
      <c r="X43" s="23">
        <f>SUM('[9]ide'!N583)</f>
        <v>0</v>
      </c>
      <c r="Y43" s="24">
        <f t="shared" si="15"/>
        <v>0</v>
      </c>
      <c r="Z43" s="95">
        <f>SUM('[9]ide'!F615)</f>
        <v>0</v>
      </c>
      <c r="AA43" s="89">
        <f t="shared" si="16"/>
        <v>0</v>
      </c>
      <c r="AB43" s="23">
        <f>SUM('[9]ide'!J615)</f>
        <v>0</v>
      </c>
      <c r="AC43" s="96">
        <f t="shared" si="17"/>
        <v>0</v>
      </c>
      <c r="AD43" s="23">
        <f t="shared" si="18"/>
        <v>0</v>
      </c>
      <c r="AE43" s="96">
        <f t="shared" si="19"/>
        <v>0</v>
      </c>
      <c r="AF43" s="23">
        <f>SUM('[9]ide'!N615)</f>
        <v>0</v>
      </c>
      <c r="AG43" s="24">
        <f t="shared" si="20"/>
        <v>0</v>
      </c>
      <c r="AH43" s="95">
        <f>SUM('[9]ide'!F640)</f>
        <v>0</v>
      </c>
      <c r="AI43" s="89">
        <f t="shared" si="21"/>
        <v>0</v>
      </c>
      <c r="AJ43" s="23">
        <f>SUM('[9]ide'!J640)</f>
        <v>0</v>
      </c>
      <c r="AK43" s="96">
        <f t="shared" si="22"/>
        <v>0</v>
      </c>
      <c r="AL43" s="23">
        <f t="shared" si="23"/>
        <v>0</v>
      </c>
      <c r="AM43" s="96">
        <f t="shared" si="24"/>
        <v>0</v>
      </c>
      <c r="AN43" s="23">
        <f>SUM('[9]ide'!N640)</f>
        <v>0</v>
      </c>
      <c r="AO43" s="24">
        <f t="shared" si="25"/>
        <v>0</v>
      </c>
      <c r="AP43" s="95">
        <f>SUM('[9]ide'!F655)</f>
        <v>0</v>
      </c>
      <c r="AQ43" s="89">
        <f t="shared" si="26"/>
        <v>0</v>
      </c>
      <c r="AR43" s="23">
        <f>SUM('[9]ide'!J655)</f>
        <v>0</v>
      </c>
      <c r="AS43" s="96">
        <f t="shared" si="27"/>
        <v>0</v>
      </c>
      <c r="AT43" s="23">
        <f t="shared" si="28"/>
        <v>0</v>
      </c>
      <c r="AU43" s="96">
        <f t="shared" si="29"/>
        <v>0</v>
      </c>
      <c r="AV43" s="23">
        <f>SUM('[9]ide'!N655)</f>
        <v>0</v>
      </c>
      <c r="AW43" s="24">
        <f t="shared" si="30"/>
        <v>0</v>
      </c>
      <c r="AX43" s="95">
        <f>SUM('[9]ide'!F763)</f>
        <v>0</v>
      </c>
      <c r="AY43" s="89">
        <f t="shared" si="31"/>
        <v>0</v>
      </c>
      <c r="AZ43" s="23">
        <f>SUM('[9]ide'!J763)</f>
        <v>0</v>
      </c>
      <c r="BA43" s="96">
        <f t="shared" si="32"/>
        <v>0</v>
      </c>
      <c r="BB43" s="23">
        <f t="shared" si="33"/>
        <v>0</v>
      </c>
      <c r="BC43" s="96">
        <f t="shared" si="34"/>
        <v>0</v>
      </c>
      <c r="BD43" s="23">
        <f>SUM('[9]ide'!N763)</f>
        <v>0</v>
      </c>
      <c r="BE43" s="24">
        <f t="shared" si="35"/>
        <v>0</v>
      </c>
      <c r="BF43" s="97">
        <f t="shared" si="43"/>
        <v>5786893.981</v>
      </c>
      <c r="BG43" s="22">
        <f t="shared" si="0"/>
        <v>0.06436011360393716</v>
      </c>
      <c r="BH43" s="26">
        <f t="shared" si="44"/>
        <v>2126976.214</v>
      </c>
      <c r="BI43" s="22">
        <f t="shared" si="36"/>
        <v>36.75505756600106</v>
      </c>
      <c r="BJ43" s="26">
        <f t="shared" si="45"/>
        <v>2263196.411</v>
      </c>
      <c r="BK43" s="22">
        <f t="shared" si="37"/>
        <v>39.109000759832654</v>
      </c>
      <c r="BL43" s="26">
        <f t="shared" si="46"/>
        <v>4390172.625</v>
      </c>
      <c r="BM43" s="25">
        <f t="shared" si="38"/>
        <v>75.86405832583371</v>
      </c>
    </row>
    <row r="44" spans="1:65" ht="12" customHeight="1">
      <c r="A44" s="109" t="s">
        <v>61</v>
      </c>
      <c r="B44" s="95">
        <f>SUM('[9]com'!F328)</f>
        <v>6652610</v>
      </c>
      <c r="C44" s="89">
        <f t="shared" si="1"/>
        <v>0.14750214489257973</v>
      </c>
      <c r="D44" s="23">
        <f>SUM('[9]com'!J328)</f>
        <v>3461908.2909999997</v>
      </c>
      <c r="E44" s="96">
        <f t="shared" si="2"/>
        <v>52.0383472201136</v>
      </c>
      <c r="F44" s="23">
        <f t="shared" si="3"/>
        <v>1958632.0579999997</v>
      </c>
      <c r="G44" s="96">
        <f t="shared" si="4"/>
        <v>29.441558395877703</v>
      </c>
      <c r="H44" s="23">
        <f>SUM('[9]com'!N328)</f>
        <v>5420540.348999999</v>
      </c>
      <c r="I44" s="24">
        <f t="shared" si="5"/>
        <v>81.47990561599131</v>
      </c>
      <c r="J44" s="95">
        <f>SUM('[9]com'!F461)</f>
        <v>0</v>
      </c>
      <c r="K44" s="89">
        <f t="shared" si="6"/>
        <v>0</v>
      </c>
      <c r="L44" s="23">
        <f>SUM('[9]com'!J461)</f>
        <v>0</v>
      </c>
      <c r="M44" s="96">
        <f t="shared" si="7"/>
        <v>0</v>
      </c>
      <c r="N44" s="23">
        <f t="shared" si="8"/>
        <v>0</v>
      </c>
      <c r="O44" s="96">
        <f t="shared" si="9"/>
        <v>0</v>
      </c>
      <c r="P44" s="23">
        <f>SUM('[9]com'!N461)</f>
        <v>0</v>
      </c>
      <c r="Q44" s="24">
        <f t="shared" si="10"/>
        <v>0</v>
      </c>
      <c r="R44" s="95">
        <f>SUM('[9]com'!F583)</f>
        <v>0</v>
      </c>
      <c r="S44" s="89">
        <f t="shared" si="11"/>
        <v>0</v>
      </c>
      <c r="T44" s="23">
        <f>SUM('[9]com'!J583)</f>
        <v>0</v>
      </c>
      <c r="U44" s="96">
        <f t="shared" si="12"/>
        <v>0</v>
      </c>
      <c r="V44" s="23">
        <f t="shared" si="13"/>
        <v>0</v>
      </c>
      <c r="W44" s="96">
        <f t="shared" si="14"/>
        <v>0</v>
      </c>
      <c r="X44" s="23">
        <f>SUM('[9]com'!N583)</f>
        <v>0</v>
      </c>
      <c r="Y44" s="24">
        <f t="shared" si="15"/>
        <v>0</v>
      </c>
      <c r="Z44" s="95">
        <f>SUM('[9]com'!F615)</f>
        <v>10560238</v>
      </c>
      <c r="AA44" s="89">
        <f t="shared" si="16"/>
        <v>37.249479690632356</v>
      </c>
      <c r="AB44" s="23">
        <f>SUM('[9]com'!J615)</f>
        <v>4214930.762</v>
      </c>
      <c r="AC44" s="96">
        <f t="shared" si="17"/>
        <v>39.913217505135776</v>
      </c>
      <c r="AD44" s="23">
        <f t="shared" si="18"/>
        <v>2337599.3540000003</v>
      </c>
      <c r="AE44" s="96">
        <f t="shared" si="19"/>
        <v>22.13585862364087</v>
      </c>
      <c r="AF44" s="23">
        <f>SUM('[9]com'!N615)</f>
        <v>6552530.116</v>
      </c>
      <c r="AG44" s="24">
        <f t="shared" si="20"/>
        <v>62.04907612877665</v>
      </c>
      <c r="AH44" s="95">
        <f>SUM('[9]com'!F640)</f>
        <v>0</v>
      </c>
      <c r="AI44" s="89">
        <f t="shared" si="21"/>
        <v>0</v>
      </c>
      <c r="AJ44" s="23">
        <f>SUM('[9]com'!J640)</f>
        <v>0</v>
      </c>
      <c r="AK44" s="96">
        <f t="shared" si="22"/>
        <v>0</v>
      </c>
      <c r="AL44" s="23">
        <f t="shared" si="23"/>
        <v>0</v>
      </c>
      <c r="AM44" s="96">
        <f t="shared" si="24"/>
        <v>0</v>
      </c>
      <c r="AN44" s="23">
        <f>SUM('[9]com'!N640)</f>
        <v>0</v>
      </c>
      <c r="AO44" s="24">
        <f t="shared" si="25"/>
        <v>0</v>
      </c>
      <c r="AP44" s="95">
        <f>SUM('[9]com'!F655)</f>
        <v>687152</v>
      </c>
      <c r="AQ44" s="89">
        <f t="shared" si="26"/>
        <v>0.12167371643541122</v>
      </c>
      <c r="AR44" s="23">
        <f>SUM('[9]com'!J655)</f>
        <v>411877.77800000005</v>
      </c>
      <c r="AS44" s="96">
        <f t="shared" si="27"/>
        <v>59.93983543670106</v>
      </c>
      <c r="AT44" s="23">
        <f t="shared" si="28"/>
        <v>208541.022</v>
      </c>
      <c r="AU44" s="96">
        <f t="shared" si="29"/>
        <v>30.348601473909703</v>
      </c>
      <c r="AV44" s="23">
        <f>SUM('[9]com'!N655)</f>
        <v>620418.8</v>
      </c>
      <c r="AW44" s="24">
        <f t="shared" si="30"/>
        <v>90.28843691061076</v>
      </c>
      <c r="AX44" s="95">
        <f>SUM('[9]com'!F763)</f>
        <v>0</v>
      </c>
      <c r="AY44" s="89">
        <f t="shared" si="31"/>
        <v>0</v>
      </c>
      <c r="AZ44" s="23">
        <f>SUM('[9]com'!J763)</f>
        <v>0</v>
      </c>
      <c r="BA44" s="96">
        <f t="shared" si="32"/>
        <v>0</v>
      </c>
      <c r="BB44" s="23">
        <f t="shared" si="33"/>
        <v>0</v>
      </c>
      <c r="BC44" s="96">
        <f t="shared" si="34"/>
        <v>0</v>
      </c>
      <c r="BD44" s="23">
        <f>SUM('[9]com'!N763)</f>
        <v>0</v>
      </c>
      <c r="BE44" s="24">
        <f t="shared" si="35"/>
        <v>0</v>
      </c>
      <c r="BF44" s="97">
        <f t="shared" si="43"/>
        <v>17900000</v>
      </c>
      <c r="BG44" s="22">
        <f t="shared" si="0"/>
        <v>0.19907847582709587</v>
      </c>
      <c r="BH44" s="26">
        <f t="shared" si="44"/>
        <v>8088716.830999999</v>
      </c>
      <c r="BI44" s="22">
        <f t="shared" si="36"/>
        <v>45.18836218435754</v>
      </c>
      <c r="BJ44" s="26">
        <f t="shared" si="45"/>
        <v>4504772.434</v>
      </c>
      <c r="BK44" s="22">
        <f t="shared" si="37"/>
        <v>25.16632644692738</v>
      </c>
      <c r="BL44" s="26">
        <f t="shared" si="46"/>
        <v>12593489.265</v>
      </c>
      <c r="BM44" s="25">
        <f t="shared" si="38"/>
        <v>70.35468863128493</v>
      </c>
    </row>
    <row r="45" spans="1:65" ht="15">
      <c r="A45" s="109" t="s">
        <v>62</v>
      </c>
      <c r="B45" s="95">
        <f>SUM('[9]cat'!F328)</f>
        <v>0</v>
      </c>
      <c r="C45" s="89">
        <f t="shared" si="1"/>
        <v>0</v>
      </c>
      <c r="D45" s="23">
        <f>SUM('[9]cat'!J328)</f>
        <v>0</v>
      </c>
      <c r="E45" s="96">
        <f t="shared" si="2"/>
        <v>0</v>
      </c>
      <c r="F45" s="23">
        <f t="shared" si="3"/>
        <v>0</v>
      </c>
      <c r="G45" s="96">
        <f t="shared" si="4"/>
        <v>0</v>
      </c>
      <c r="H45" s="23">
        <f>SUM('[9]cat'!N328)</f>
        <v>0</v>
      </c>
      <c r="I45" s="24">
        <f t="shared" si="5"/>
        <v>0</v>
      </c>
      <c r="J45" s="95">
        <f>SUM('[9]cat'!F461)</f>
        <v>2831000</v>
      </c>
      <c r="K45" s="89">
        <f t="shared" si="6"/>
        <v>0</v>
      </c>
      <c r="L45" s="23">
        <f>SUM('[9]cat'!J461)</f>
        <v>714368.639</v>
      </c>
      <c r="M45" s="96">
        <f t="shared" si="7"/>
        <v>25.23379155775344</v>
      </c>
      <c r="N45" s="23">
        <f t="shared" si="8"/>
        <v>752910.9610000001</v>
      </c>
      <c r="O45" s="96">
        <f t="shared" si="9"/>
        <v>26.59522998940304</v>
      </c>
      <c r="P45" s="23">
        <f>SUM('[9]cat'!N461)</f>
        <v>1467279.6</v>
      </c>
      <c r="Q45" s="24">
        <f t="shared" si="10"/>
        <v>51.829021547156486</v>
      </c>
      <c r="R45" s="95">
        <f>SUM('[9]cat'!F583)</f>
        <v>0</v>
      </c>
      <c r="S45" s="89">
        <f t="shared" si="11"/>
        <v>0</v>
      </c>
      <c r="T45" s="23">
        <f>SUM('[9]cat'!J583)</f>
        <v>0</v>
      </c>
      <c r="U45" s="96">
        <f t="shared" si="12"/>
        <v>0</v>
      </c>
      <c r="V45" s="23">
        <f t="shared" si="13"/>
        <v>0</v>
      </c>
      <c r="W45" s="96">
        <f t="shared" si="14"/>
        <v>0</v>
      </c>
      <c r="X45" s="23">
        <f>SUM('[9]cat'!N583)</f>
        <v>0</v>
      </c>
      <c r="Y45" s="24">
        <f t="shared" si="15"/>
        <v>0</v>
      </c>
      <c r="Z45" s="95">
        <f>SUM('[9]cat'!F615)</f>
        <v>0</v>
      </c>
      <c r="AA45" s="89">
        <f t="shared" si="16"/>
        <v>0</v>
      </c>
      <c r="AB45" s="23">
        <f>SUM('[9]cat'!J615)</f>
        <v>0</v>
      </c>
      <c r="AC45" s="96">
        <f t="shared" si="17"/>
        <v>0</v>
      </c>
      <c r="AD45" s="23">
        <f t="shared" si="18"/>
        <v>0</v>
      </c>
      <c r="AE45" s="96">
        <f t="shared" si="19"/>
        <v>0</v>
      </c>
      <c r="AF45" s="23">
        <f>SUM('[9]cat'!N615)</f>
        <v>0</v>
      </c>
      <c r="AG45" s="24">
        <f t="shared" si="20"/>
        <v>0</v>
      </c>
      <c r="AH45" s="95">
        <f>SUM('[9]cat'!F640)</f>
        <v>0</v>
      </c>
      <c r="AI45" s="89">
        <f t="shared" si="21"/>
        <v>0</v>
      </c>
      <c r="AJ45" s="23">
        <f>SUM('[9]cat'!J640)</f>
        <v>0</v>
      </c>
      <c r="AK45" s="96">
        <f t="shared" si="22"/>
        <v>0</v>
      </c>
      <c r="AL45" s="23">
        <f t="shared" si="23"/>
        <v>0</v>
      </c>
      <c r="AM45" s="96">
        <f t="shared" si="24"/>
        <v>0</v>
      </c>
      <c r="AN45" s="23">
        <f>SUM('[9]cat'!N640)</f>
        <v>0</v>
      </c>
      <c r="AO45" s="24">
        <f t="shared" si="25"/>
        <v>0</v>
      </c>
      <c r="AP45" s="95">
        <f>SUM('[9]cat'!F655)</f>
        <v>10726000</v>
      </c>
      <c r="AQ45" s="89">
        <f t="shared" si="26"/>
        <v>1.8992483213120543</v>
      </c>
      <c r="AR45" s="23">
        <f>SUM('[9]cat'!J655)</f>
        <v>1037584.194</v>
      </c>
      <c r="AS45" s="96">
        <f t="shared" si="27"/>
        <v>9.673542737273914</v>
      </c>
      <c r="AT45" s="23">
        <f t="shared" si="28"/>
        <v>3020529.4519999996</v>
      </c>
      <c r="AU45" s="96">
        <f t="shared" si="29"/>
        <v>28.160819056498227</v>
      </c>
      <c r="AV45" s="23">
        <f>SUM('[9]cat'!N655)</f>
        <v>4058113.6459999997</v>
      </c>
      <c r="AW45" s="24">
        <f t="shared" si="30"/>
        <v>37.83436179377214</v>
      </c>
      <c r="AX45" s="95">
        <f>SUM('[9]cat'!F763)</f>
        <v>3650000</v>
      </c>
      <c r="AY45" s="89">
        <f t="shared" si="31"/>
        <v>0</v>
      </c>
      <c r="AZ45" s="23">
        <f>SUM('[9]cat'!J763)</f>
        <v>1320306.545</v>
      </c>
      <c r="BA45" s="96">
        <f t="shared" si="32"/>
        <v>36.17278205479452</v>
      </c>
      <c r="BB45" s="23">
        <f t="shared" si="33"/>
        <v>1912491.889</v>
      </c>
      <c r="BC45" s="96">
        <f t="shared" si="34"/>
        <v>52.39703805479452</v>
      </c>
      <c r="BD45" s="23">
        <f>SUM('[9]cat'!N763)</f>
        <v>3232798.434</v>
      </c>
      <c r="BE45" s="24">
        <f t="shared" si="35"/>
        <v>88.56982010958903</v>
      </c>
      <c r="BF45" s="97">
        <f t="shared" si="43"/>
        <v>17207000</v>
      </c>
      <c r="BG45" s="22">
        <f t="shared" si="0"/>
        <v>0.191371135952896</v>
      </c>
      <c r="BH45" s="26">
        <f t="shared" si="44"/>
        <v>3072259.378</v>
      </c>
      <c r="BI45" s="22">
        <f t="shared" si="36"/>
        <v>17.854706677514965</v>
      </c>
      <c r="BJ45" s="26">
        <f t="shared" si="45"/>
        <v>5685932.301999999</v>
      </c>
      <c r="BK45" s="22">
        <f t="shared" si="37"/>
        <v>33.04429768117626</v>
      </c>
      <c r="BL45" s="26">
        <f t="shared" si="46"/>
        <v>8758191.68</v>
      </c>
      <c r="BM45" s="25">
        <f t="shared" si="38"/>
        <v>50.89900435869122</v>
      </c>
    </row>
    <row r="46" spans="1:65" ht="25.5">
      <c r="A46" s="109" t="s">
        <v>63</v>
      </c>
      <c r="B46" s="95">
        <f>SUM('[9]mto'!F328)</f>
        <v>0</v>
      </c>
      <c r="C46" s="89">
        <f t="shared" si="1"/>
        <v>0</v>
      </c>
      <c r="D46" s="23">
        <f>SUM('[9]mto'!J328)</f>
        <v>0</v>
      </c>
      <c r="E46" s="96">
        <f t="shared" si="2"/>
        <v>0</v>
      </c>
      <c r="F46" s="23">
        <f t="shared" si="3"/>
        <v>0</v>
      </c>
      <c r="G46" s="96">
        <f t="shared" si="4"/>
        <v>0</v>
      </c>
      <c r="H46" s="23">
        <f>SUM('[9]mto'!N328)</f>
        <v>0</v>
      </c>
      <c r="I46" s="24">
        <f t="shared" si="5"/>
        <v>0</v>
      </c>
      <c r="J46" s="95">
        <f>SUM('[9]mto'!F461)</f>
        <v>122950000</v>
      </c>
      <c r="K46" s="89">
        <f t="shared" si="6"/>
        <v>0</v>
      </c>
      <c r="L46" s="23">
        <f>SUM('[9]mto'!J461)</f>
        <v>49280209.21</v>
      </c>
      <c r="M46" s="96">
        <f t="shared" si="7"/>
        <v>40.081504034160226</v>
      </c>
      <c r="N46" s="23">
        <f t="shared" si="8"/>
        <v>47737146.655999996</v>
      </c>
      <c r="O46" s="96">
        <f t="shared" si="9"/>
        <v>38.82647145668971</v>
      </c>
      <c r="P46" s="23">
        <f>SUM('[9]mto'!N461)</f>
        <v>97017355.866</v>
      </c>
      <c r="Q46" s="24">
        <f t="shared" si="10"/>
        <v>78.90797549084994</v>
      </c>
      <c r="R46" s="95">
        <f>SUM('[9]mto'!F583)</f>
        <v>0</v>
      </c>
      <c r="S46" s="89">
        <f t="shared" si="11"/>
        <v>0</v>
      </c>
      <c r="T46" s="23">
        <f>SUM('[9]mto'!J583)</f>
        <v>0</v>
      </c>
      <c r="U46" s="96">
        <f t="shared" si="12"/>
        <v>0</v>
      </c>
      <c r="V46" s="23">
        <f t="shared" si="13"/>
        <v>0</v>
      </c>
      <c r="W46" s="96">
        <f t="shared" si="14"/>
        <v>0</v>
      </c>
      <c r="X46" s="23">
        <f>SUM('[9]mto'!N583)</f>
        <v>0</v>
      </c>
      <c r="Y46" s="24">
        <f t="shared" si="15"/>
        <v>0</v>
      </c>
      <c r="Z46" s="95">
        <f>SUM('[9]mto'!F615)</f>
        <v>0</v>
      </c>
      <c r="AA46" s="89">
        <f t="shared" si="16"/>
        <v>0</v>
      </c>
      <c r="AB46" s="23">
        <f>SUM('[9]mto'!J615)</f>
        <v>0</v>
      </c>
      <c r="AC46" s="96">
        <f t="shared" si="17"/>
        <v>0</v>
      </c>
      <c r="AD46" s="23">
        <f t="shared" si="18"/>
        <v>0</v>
      </c>
      <c r="AE46" s="96">
        <f t="shared" si="19"/>
        <v>0</v>
      </c>
      <c r="AF46" s="23">
        <f>SUM('[9]mto'!N615)</f>
        <v>0</v>
      </c>
      <c r="AG46" s="24">
        <f t="shared" si="20"/>
        <v>0</v>
      </c>
      <c r="AH46" s="95">
        <f>SUM('[9]mto'!F640)</f>
        <v>0</v>
      </c>
      <c r="AI46" s="89">
        <f t="shared" si="21"/>
        <v>0</v>
      </c>
      <c r="AJ46" s="23">
        <f>SUM('[9]mto'!J640)</f>
        <v>0</v>
      </c>
      <c r="AK46" s="96">
        <f t="shared" si="22"/>
        <v>0</v>
      </c>
      <c r="AL46" s="23">
        <f t="shared" si="23"/>
        <v>0</v>
      </c>
      <c r="AM46" s="96">
        <f t="shared" si="24"/>
        <v>0</v>
      </c>
      <c r="AN46" s="23">
        <f>SUM('[9]mto'!N640)</f>
        <v>0</v>
      </c>
      <c r="AO46" s="24">
        <f t="shared" si="25"/>
        <v>0</v>
      </c>
      <c r="AP46" s="95">
        <f>SUM('[9]mto'!F655)</f>
        <v>2500000</v>
      </c>
      <c r="AQ46" s="89">
        <f t="shared" si="26"/>
        <v>0.4426739514525579</v>
      </c>
      <c r="AR46" s="23">
        <f>SUM('[9]mto'!J655)</f>
        <v>1226142.127</v>
      </c>
      <c r="AS46" s="96">
        <f t="shared" si="27"/>
        <v>49.04568508</v>
      </c>
      <c r="AT46" s="23">
        <f t="shared" si="28"/>
        <v>822602.172</v>
      </c>
      <c r="AU46" s="96">
        <f t="shared" si="29"/>
        <v>32.90408688</v>
      </c>
      <c r="AV46" s="23">
        <f>SUM('[9]mto'!N655)</f>
        <v>2048744.299</v>
      </c>
      <c r="AW46" s="24">
        <f t="shared" si="30"/>
        <v>81.94977196</v>
      </c>
      <c r="AX46" s="95">
        <f>SUM('[9]mto'!F763)</f>
        <v>0</v>
      </c>
      <c r="AY46" s="89">
        <f t="shared" si="31"/>
        <v>0</v>
      </c>
      <c r="AZ46" s="23">
        <f>SUM('[9]mto'!J763)</f>
        <v>0</v>
      </c>
      <c r="BA46" s="96">
        <f t="shared" si="32"/>
        <v>0</v>
      </c>
      <c r="BB46" s="23">
        <f t="shared" si="33"/>
        <v>0</v>
      </c>
      <c r="BC46" s="96">
        <f t="shared" si="34"/>
        <v>0</v>
      </c>
      <c r="BD46" s="23">
        <f>SUM('[9]mto'!N763)</f>
        <v>0</v>
      </c>
      <c r="BE46" s="24">
        <f t="shared" si="35"/>
        <v>0</v>
      </c>
      <c r="BF46" s="97">
        <f t="shared" si="43"/>
        <v>125450000</v>
      </c>
      <c r="BG46" s="22">
        <f t="shared" si="0"/>
        <v>1.395217586173697</v>
      </c>
      <c r="BH46" s="26">
        <f t="shared" si="44"/>
        <v>50506351.337</v>
      </c>
      <c r="BI46" s="22">
        <f t="shared" si="36"/>
        <v>40.2601445492228</v>
      </c>
      <c r="BJ46" s="26">
        <f t="shared" si="45"/>
        <v>48559748.827999994</v>
      </c>
      <c r="BK46" s="22">
        <f t="shared" si="37"/>
        <v>38.70844864726982</v>
      </c>
      <c r="BL46" s="26">
        <f t="shared" si="46"/>
        <v>99066100.16499999</v>
      </c>
      <c r="BM46" s="25">
        <f t="shared" si="38"/>
        <v>78.96859319649262</v>
      </c>
    </row>
    <row r="47" spans="1:65" ht="15">
      <c r="A47" s="34" t="s">
        <v>64</v>
      </c>
      <c r="B47" s="95">
        <f>SUM('[9]art'!F328)</f>
        <v>12338200</v>
      </c>
      <c r="C47" s="89">
        <f t="shared" si="1"/>
        <v>0.27356345315802777</v>
      </c>
      <c r="D47" s="23">
        <f>SUM('[9]art'!J328)</f>
        <v>6824980.596</v>
      </c>
      <c r="E47" s="96">
        <f t="shared" si="2"/>
        <v>55.315853171451266</v>
      </c>
      <c r="F47" s="23">
        <f t="shared" si="3"/>
        <v>4029700.2870000014</v>
      </c>
      <c r="G47" s="96">
        <f t="shared" si="4"/>
        <v>32.66035796955797</v>
      </c>
      <c r="H47" s="23">
        <f>SUM('[9]art'!N328)</f>
        <v>10854680.883000001</v>
      </c>
      <c r="I47" s="24">
        <f t="shared" si="5"/>
        <v>87.97621114100923</v>
      </c>
      <c r="J47" s="95">
        <f>SUM('[9]art'!F461)</f>
        <v>16210000</v>
      </c>
      <c r="K47" s="89">
        <f t="shared" si="6"/>
        <v>0</v>
      </c>
      <c r="L47" s="23">
        <f>SUM('[9]art'!J461)</f>
        <v>2485797.9220000003</v>
      </c>
      <c r="M47" s="96">
        <f t="shared" si="7"/>
        <v>15.334965589142508</v>
      </c>
      <c r="N47" s="23">
        <f t="shared" si="8"/>
        <v>699592.9499999997</v>
      </c>
      <c r="O47" s="96">
        <f t="shared" si="9"/>
        <v>4.315810919185687</v>
      </c>
      <c r="P47" s="23">
        <f>SUM('[9]art'!N461)</f>
        <v>3185390.872</v>
      </c>
      <c r="Q47" s="24">
        <f t="shared" si="10"/>
        <v>19.650776508328192</v>
      </c>
      <c r="R47" s="95">
        <f>SUM('[9]art'!F583)</f>
        <v>0</v>
      </c>
      <c r="S47" s="89">
        <f t="shared" si="11"/>
        <v>0</v>
      </c>
      <c r="T47" s="23">
        <f>SUM('[9]art'!J583)</f>
        <v>0</v>
      </c>
      <c r="U47" s="96">
        <f t="shared" si="12"/>
        <v>0</v>
      </c>
      <c r="V47" s="23">
        <f t="shared" si="13"/>
        <v>0</v>
      </c>
      <c r="W47" s="96">
        <f t="shared" si="14"/>
        <v>0</v>
      </c>
      <c r="X47" s="23">
        <f>SUM('[9]art'!N583)</f>
        <v>0</v>
      </c>
      <c r="Y47" s="24">
        <f t="shared" si="15"/>
        <v>0</v>
      </c>
      <c r="Z47" s="95">
        <f>SUM('[9]art'!F615)</f>
        <v>0</v>
      </c>
      <c r="AA47" s="89">
        <f t="shared" si="16"/>
        <v>0</v>
      </c>
      <c r="AB47" s="23">
        <f>SUM('[9]art'!J615)</f>
        <v>0</v>
      </c>
      <c r="AC47" s="96">
        <f t="shared" si="17"/>
        <v>0</v>
      </c>
      <c r="AD47" s="23">
        <f t="shared" si="18"/>
        <v>0</v>
      </c>
      <c r="AE47" s="96">
        <f t="shared" si="19"/>
        <v>0</v>
      </c>
      <c r="AF47" s="23">
        <f>SUM('[9]art'!N615)</f>
        <v>0</v>
      </c>
      <c r="AG47" s="24">
        <f t="shared" si="20"/>
        <v>0</v>
      </c>
      <c r="AH47" s="95">
        <f>SUM('[9]art'!F640)</f>
        <v>0</v>
      </c>
      <c r="AI47" s="89">
        <f t="shared" si="21"/>
        <v>0</v>
      </c>
      <c r="AJ47" s="23">
        <f>SUM('[9]art'!J640)</f>
        <v>0</v>
      </c>
      <c r="AK47" s="96">
        <f t="shared" si="22"/>
        <v>0</v>
      </c>
      <c r="AL47" s="23">
        <f t="shared" si="23"/>
        <v>0</v>
      </c>
      <c r="AM47" s="96">
        <f t="shared" si="24"/>
        <v>0</v>
      </c>
      <c r="AN47" s="23">
        <f>SUM('[9]art'!N640)</f>
        <v>0</v>
      </c>
      <c r="AO47" s="24">
        <f t="shared" si="25"/>
        <v>0</v>
      </c>
      <c r="AP47" s="95">
        <f>SUM('[9]art'!F655)</f>
        <v>1100000</v>
      </c>
      <c r="AQ47" s="89">
        <f t="shared" si="26"/>
        <v>0.1947765386391255</v>
      </c>
      <c r="AR47" s="23">
        <f>SUM('[9]art'!J655)</f>
        <v>490901.796</v>
      </c>
      <c r="AS47" s="96">
        <f t="shared" si="27"/>
        <v>44.627435999999996</v>
      </c>
      <c r="AT47" s="23">
        <f t="shared" si="28"/>
        <v>299164.05299999996</v>
      </c>
      <c r="AU47" s="96">
        <f t="shared" si="29"/>
        <v>27.196732090909087</v>
      </c>
      <c r="AV47" s="23">
        <f>SUM('[9]art'!N655)</f>
        <v>790065.8489999999</v>
      </c>
      <c r="AW47" s="24">
        <f t="shared" si="30"/>
        <v>71.82416809090908</v>
      </c>
      <c r="AX47" s="95">
        <f>SUM('[9]art'!F763)</f>
        <v>0</v>
      </c>
      <c r="AY47" s="89">
        <f t="shared" si="31"/>
        <v>0</v>
      </c>
      <c r="AZ47" s="23">
        <f>SUM('[9]art'!J763)</f>
        <v>0</v>
      </c>
      <c r="BA47" s="96">
        <f t="shared" si="32"/>
        <v>0</v>
      </c>
      <c r="BB47" s="23">
        <f t="shared" si="33"/>
        <v>0</v>
      </c>
      <c r="BC47" s="96">
        <f t="shared" si="34"/>
        <v>0</v>
      </c>
      <c r="BD47" s="23">
        <f>SUM('[9]art'!N763)</f>
        <v>0</v>
      </c>
      <c r="BE47" s="24">
        <f t="shared" si="35"/>
        <v>0</v>
      </c>
      <c r="BF47" s="97">
        <f t="shared" si="43"/>
        <v>29648200</v>
      </c>
      <c r="BG47" s="22">
        <f t="shared" si="0"/>
        <v>0.3297384618445197</v>
      </c>
      <c r="BH47" s="26">
        <f t="shared" si="44"/>
        <v>9801680.314</v>
      </c>
      <c r="BI47" s="22">
        <f t="shared" si="36"/>
        <v>33.059950735626444</v>
      </c>
      <c r="BJ47" s="26">
        <f t="shared" si="45"/>
        <v>5028457.290000002</v>
      </c>
      <c r="BK47" s="22">
        <f t="shared" si="37"/>
        <v>16.960413414642378</v>
      </c>
      <c r="BL47" s="26">
        <f t="shared" si="46"/>
        <v>14830137.604000002</v>
      </c>
      <c r="BM47" s="25">
        <f t="shared" si="38"/>
        <v>50.020364150268826</v>
      </c>
    </row>
    <row r="48" spans="1:65" ht="15">
      <c r="A48" s="109" t="s">
        <v>65</v>
      </c>
      <c r="B48" s="95">
        <f>SUM('[9]ues'!F328)</f>
        <v>0</v>
      </c>
      <c r="C48" s="89">
        <f t="shared" si="1"/>
        <v>0</v>
      </c>
      <c r="D48" s="23">
        <f>SUM('[9]ues'!J328)</f>
        <v>0</v>
      </c>
      <c r="E48" s="96">
        <f t="shared" si="2"/>
        <v>0</v>
      </c>
      <c r="F48" s="23">
        <f t="shared" si="3"/>
        <v>0</v>
      </c>
      <c r="G48" s="96">
        <f t="shared" si="4"/>
        <v>0</v>
      </c>
      <c r="H48" s="23">
        <f>SUM('[9]ues'!N328)</f>
        <v>0</v>
      </c>
      <c r="I48" s="24">
        <f t="shared" si="5"/>
        <v>0</v>
      </c>
      <c r="J48" s="95">
        <f>SUM('[9]ues'!F461)</f>
        <v>18863746.718</v>
      </c>
      <c r="K48" s="89">
        <f t="shared" si="6"/>
        <v>0</v>
      </c>
      <c r="L48" s="23">
        <f>SUM('[9]ues'!J461)</f>
        <v>5744402.898</v>
      </c>
      <c r="M48" s="96">
        <f t="shared" si="7"/>
        <v>30.45207817871423</v>
      </c>
      <c r="N48" s="23">
        <f t="shared" si="8"/>
        <v>6176663.345000001</v>
      </c>
      <c r="O48" s="96">
        <f t="shared" si="9"/>
        <v>32.743565938076124</v>
      </c>
      <c r="P48" s="23">
        <f>SUM('[9]ues'!N461)</f>
        <v>11921066.243</v>
      </c>
      <c r="Q48" s="24">
        <f t="shared" si="10"/>
        <v>63.19564411679036</v>
      </c>
      <c r="R48" s="95">
        <f>SUM('[9]ues'!F583)</f>
        <v>0</v>
      </c>
      <c r="S48" s="89">
        <f t="shared" si="11"/>
        <v>0</v>
      </c>
      <c r="T48" s="23">
        <f>SUM('[9]ues'!J583)</f>
        <v>0</v>
      </c>
      <c r="U48" s="96">
        <f t="shared" si="12"/>
        <v>0</v>
      </c>
      <c r="V48" s="23">
        <f t="shared" si="13"/>
        <v>0</v>
      </c>
      <c r="W48" s="96">
        <f t="shared" si="14"/>
        <v>0</v>
      </c>
      <c r="X48" s="23">
        <f>SUM('[9]ues'!N583)</f>
        <v>0</v>
      </c>
      <c r="Y48" s="24">
        <f t="shared" si="15"/>
        <v>0</v>
      </c>
      <c r="Z48" s="95">
        <f>SUM('[9]ues'!F615)</f>
        <v>0</v>
      </c>
      <c r="AA48" s="89">
        <f t="shared" si="16"/>
        <v>0</v>
      </c>
      <c r="AB48" s="23">
        <f>SUM('[9]ues'!J615)</f>
        <v>0</v>
      </c>
      <c r="AC48" s="96">
        <f t="shared" si="17"/>
        <v>0</v>
      </c>
      <c r="AD48" s="23">
        <f t="shared" si="18"/>
        <v>0</v>
      </c>
      <c r="AE48" s="96">
        <f t="shared" si="19"/>
        <v>0</v>
      </c>
      <c r="AF48" s="23">
        <f>SUM('[9]ues'!N615)</f>
        <v>0</v>
      </c>
      <c r="AG48" s="24">
        <f t="shared" si="20"/>
        <v>0</v>
      </c>
      <c r="AH48" s="95">
        <f>SUM('[9]ues'!F640)</f>
        <v>0</v>
      </c>
      <c r="AI48" s="89">
        <f t="shared" si="21"/>
        <v>0</v>
      </c>
      <c r="AJ48" s="23">
        <f>SUM('[9]ues'!J640)</f>
        <v>0</v>
      </c>
      <c r="AK48" s="96">
        <f t="shared" si="22"/>
        <v>0</v>
      </c>
      <c r="AL48" s="23">
        <f t="shared" si="23"/>
        <v>0</v>
      </c>
      <c r="AM48" s="96">
        <f t="shared" si="24"/>
        <v>0</v>
      </c>
      <c r="AN48" s="23">
        <f>SUM('[9]ues'!N640)</f>
        <v>0</v>
      </c>
      <c r="AO48" s="24">
        <f t="shared" si="25"/>
        <v>0</v>
      </c>
      <c r="AP48" s="95">
        <f>SUM('[9]ues'!F655)</f>
        <v>2153444</v>
      </c>
      <c r="AQ48" s="89">
        <f t="shared" si="26"/>
        <v>0.38130942588472083</v>
      </c>
      <c r="AR48" s="23">
        <f>SUM('[9]ues'!J655)</f>
        <v>763664.783</v>
      </c>
      <c r="AS48" s="96">
        <f t="shared" si="27"/>
        <v>35.462486277795016</v>
      </c>
      <c r="AT48" s="23">
        <f t="shared" si="28"/>
        <v>678339.7989999999</v>
      </c>
      <c r="AU48" s="96">
        <f t="shared" si="29"/>
        <v>31.50022935353786</v>
      </c>
      <c r="AV48" s="23">
        <f>SUM('[9]ues'!N655)</f>
        <v>1442004.582</v>
      </c>
      <c r="AW48" s="24">
        <f t="shared" si="30"/>
        <v>66.96271563133288</v>
      </c>
      <c r="AX48" s="95">
        <f>SUM('[9]ues'!F763)</f>
        <v>0</v>
      </c>
      <c r="AY48" s="89">
        <f t="shared" si="31"/>
        <v>0</v>
      </c>
      <c r="AZ48" s="23">
        <f>SUM('[9]ues'!J763)</f>
        <v>0</v>
      </c>
      <c r="BA48" s="96">
        <f t="shared" si="32"/>
        <v>0</v>
      </c>
      <c r="BB48" s="23">
        <f t="shared" si="33"/>
        <v>0</v>
      </c>
      <c r="BC48" s="96">
        <f t="shared" si="34"/>
        <v>0</v>
      </c>
      <c r="BD48" s="23">
        <f>SUM('[9]ues'!N763)</f>
        <v>0</v>
      </c>
      <c r="BE48" s="24">
        <f t="shared" si="35"/>
        <v>0</v>
      </c>
      <c r="BF48" s="97">
        <f t="shared" si="43"/>
        <v>21017190.718</v>
      </c>
      <c r="BG48" s="22">
        <f t="shared" si="0"/>
        <v>0.23374694381602382</v>
      </c>
      <c r="BH48" s="26">
        <f>SUM(D48+L48+T48+AB48+AJ48+AR48+AZ48)</f>
        <v>6508067.681</v>
      </c>
      <c r="BI48" s="22">
        <f>IF(OR(BH48=0,BF48=0),0,BH48/BF48)*100</f>
        <v>30.96544998959456</v>
      </c>
      <c r="BJ48" s="26">
        <f>SUM(F48+N48+V48+AD48+AL48+AT48+BB48)</f>
        <v>6855003.144</v>
      </c>
      <c r="BK48" s="22">
        <f>IF(OR(BJ48=0,BF48=0),0,BJ48/BF48)*100</f>
        <v>32.616172332342636</v>
      </c>
      <c r="BL48" s="26">
        <f>SUM(BH48+BJ48)</f>
        <v>13363070.825</v>
      </c>
      <c r="BM48" s="25">
        <f>IF(OR(BL48=0,BF48=0),0,BL48/BF48)*100</f>
        <v>63.58162232193719</v>
      </c>
    </row>
    <row r="49" spans="1:65" ht="15.75" thickBot="1">
      <c r="A49" s="111" t="s">
        <v>66</v>
      </c>
      <c r="B49" s="99">
        <f>SUM(B29:B48)</f>
        <v>1817576459.166</v>
      </c>
      <c r="C49" s="100">
        <f t="shared" si="1"/>
        <v>40.29943529430485</v>
      </c>
      <c r="D49" s="49">
        <f>SUM(D29:D48)</f>
        <v>616603834.8339998</v>
      </c>
      <c r="E49" s="100">
        <f t="shared" si="2"/>
        <v>33.92450599392832</v>
      </c>
      <c r="F49" s="49">
        <f t="shared" si="3"/>
        <v>234879069.94200027</v>
      </c>
      <c r="G49" s="100">
        <f t="shared" si="4"/>
        <v>12.922651410756893</v>
      </c>
      <c r="H49" s="49">
        <f>SUM(H29:H48)</f>
        <v>851482904.776</v>
      </c>
      <c r="I49" s="50">
        <f t="shared" si="5"/>
        <v>46.84715740468521</v>
      </c>
      <c r="J49" s="99">
        <f>SUM(J29:J48)</f>
        <v>1413962499.894</v>
      </c>
      <c r="K49" s="100">
        <f t="shared" si="6"/>
        <v>0</v>
      </c>
      <c r="L49" s="49">
        <f>SUM(L29:L48)</f>
        <v>221569432.91700003</v>
      </c>
      <c r="M49" s="100">
        <f t="shared" si="7"/>
        <v>15.670106734344817</v>
      </c>
      <c r="N49" s="49">
        <f t="shared" si="8"/>
        <v>311488402.2119999</v>
      </c>
      <c r="O49" s="100">
        <f t="shared" si="9"/>
        <v>22.029466993314966</v>
      </c>
      <c r="P49" s="49">
        <f>SUM(P29:P48)</f>
        <v>533057835.12899995</v>
      </c>
      <c r="Q49" s="50">
        <f t="shared" si="10"/>
        <v>37.69957372765978</v>
      </c>
      <c r="R49" s="99">
        <f>SUM(R29:R48)</f>
        <v>14364356</v>
      </c>
      <c r="S49" s="100">
        <f t="shared" si="11"/>
        <v>0</v>
      </c>
      <c r="T49" s="49">
        <f>SUM(T29:T48)</f>
        <v>5412972.686000001</v>
      </c>
      <c r="U49" s="100">
        <f t="shared" si="12"/>
        <v>37.6833648929336</v>
      </c>
      <c r="V49" s="49">
        <f t="shared" si="13"/>
        <v>6357882.909999998</v>
      </c>
      <c r="W49" s="100">
        <f t="shared" si="14"/>
        <v>44.26152422009032</v>
      </c>
      <c r="X49" s="49">
        <f>SUM(X29:X48)</f>
        <v>11770855.595999999</v>
      </c>
      <c r="Y49" s="50">
        <f t="shared" si="15"/>
        <v>81.94488911302392</v>
      </c>
      <c r="Z49" s="99">
        <f>SUM(Z29:Z48)</f>
        <v>14807761.24</v>
      </c>
      <c r="AA49" s="100">
        <f t="shared" si="16"/>
        <v>52.231910073723064</v>
      </c>
      <c r="AB49" s="49">
        <f>SUM(AB29:AB48)</f>
        <v>5922407.921</v>
      </c>
      <c r="AC49" s="100">
        <f t="shared" si="17"/>
        <v>39.995295879041336</v>
      </c>
      <c r="AD49" s="49">
        <f t="shared" si="18"/>
        <v>3343915.539000001</v>
      </c>
      <c r="AE49" s="100">
        <f t="shared" si="19"/>
        <v>22.582181633015043</v>
      </c>
      <c r="AF49" s="49">
        <f>SUM(AF29:AF48)</f>
        <v>9266323.46</v>
      </c>
      <c r="AG49" s="50">
        <f t="shared" si="20"/>
        <v>62.577477512056376</v>
      </c>
      <c r="AH49" s="99">
        <f>SUM(AH29:AH48)</f>
        <v>7039337.255</v>
      </c>
      <c r="AI49" s="100">
        <f t="shared" si="21"/>
        <v>0</v>
      </c>
      <c r="AJ49" s="49">
        <f>SUM(AJ29:AJ48)</f>
        <v>2608153.065</v>
      </c>
      <c r="AK49" s="100">
        <f t="shared" si="22"/>
        <v>37.05111675317793</v>
      </c>
      <c r="AL49" s="49">
        <f t="shared" si="23"/>
        <v>2975741.2910000007</v>
      </c>
      <c r="AM49" s="100">
        <f t="shared" si="24"/>
        <v>42.27303200860776</v>
      </c>
      <c r="AN49" s="49">
        <f>SUM(AN29:AN48)</f>
        <v>5583894.356000001</v>
      </c>
      <c r="AO49" s="50">
        <f t="shared" si="25"/>
        <v>79.32414876178568</v>
      </c>
      <c r="AP49" s="99">
        <f>SUM(AP29:AP48)</f>
        <v>136254225.82</v>
      </c>
      <c r="AQ49" s="100">
        <f t="shared" si="26"/>
        <v>24.126478618339416</v>
      </c>
      <c r="AR49" s="49">
        <f>SUM(AR29:AR48)</f>
        <v>35876100.467999995</v>
      </c>
      <c r="AS49" s="100">
        <f t="shared" si="27"/>
        <v>26.33026627401228</v>
      </c>
      <c r="AT49" s="49">
        <f t="shared" si="28"/>
        <v>34817490.52600001</v>
      </c>
      <c r="AU49" s="100">
        <f t="shared" si="29"/>
        <v>25.553328945552117</v>
      </c>
      <c r="AV49" s="49">
        <f>SUM(AV29:AV48)</f>
        <v>70693590.994</v>
      </c>
      <c r="AW49" s="50">
        <f t="shared" si="30"/>
        <v>51.883595219564405</v>
      </c>
      <c r="AX49" s="99">
        <f>SUM(AX29:AX48)</f>
        <v>8799683.64</v>
      </c>
      <c r="AY49" s="100">
        <f t="shared" si="31"/>
        <v>0</v>
      </c>
      <c r="AZ49" s="49">
        <f>SUM(AZ29:AZ48)</f>
        <v>4409426.461999999</v>
      </c>
      <c r="BA49" s="100">
        <f t="shared" si="32"/>
        <v>50.10892030204849</v>
      </c>
      <c r="BB49" s="49">
        <f t="shared" si="33"/>
        <v>3113138.9170000013</v>
      </c>
      <c r="BC49" s="100">
        <f t="shared" si="34"/>
        <v>35.37785043599591</v>
      </c>
      <c r="BD49" s="49">
        <f>SUM(BD29:BD48)</f>
        <v>7522565.379000001</v>
      </c>
      <c r="BE49" s="50">
        <f t="shared" si="35"/>
        <v>85.4867707380444</v>
      </c>
      <c r="BF49" s="101">
        <f>SUM(BF29:BF48)</f>
        <v>3412804323.0149994</v>
      </c>
      <c r="BG49" s="104">
        <f t="shared" si="0"/>
        <v>37.95619457664524</v>
      </c>
      <c r="BH49" s="103">
        <f>SUM(BH29:BH48)</f>
        <v>892402328.3529998</v>
      </c>
      <c r="BI49" s="104">
        <f t="shared" si="36"/>
        <v>26.148652072868277</v>
      </c>
      <c r="BJ49" s="103">
        <f>SUM(BJ29:BJ48)</f>
        <v>596975641.3370001</v>
      </c>
      <c r="BK49" s="104">
        <f t="shared" si="37"/>
        <v>17.49223174944907</v>
      </c>
      <c r="BL49" s="103">
        <f>SUM(BL29:BL48)</f>
        <v>1489377969.69</v>
      </c>
      <c r="BM49" s="105">
        <f t="shared" si="38"/>
        <v>43.64088382231735</v>
      </c>
    </row>
    <row r="50" spans="1:65" ht="15">
      <c r="A50" s="112" t="s">
        <v>67</v>
      </c>
      <c r="B50" s="107">
        <f>SUM('[10]aud'!F328+'[10]con'!F328)</f>
        <v>0</v>
      </c>
      <c r="C50" s="89">
        <f t="shared" si="1"/>
        <v>0</v>
      </c>
      <c r="D50" s="56">
        <f>SUM('[10]aud'!J328+'[10]con'!J328)</f>
        <v>0</v>
      </c>
      <c r="E50" s="89">
        <f t="shared" si="2"/>
        <v>0</v>
      </c>
      <c r="F50" s="56">
        <f t="shared" si="3"/>
        <v>0</v>
      </c>
      <c r="G50" s="89">
        <f t="shared" si="4"/>
        <v>0</v>
      </c>
      <c r="H50" s="56">
        <f>SUM('[10]aud'!N328+'[10]con'!N328)</f>
        <v>0</v>
      </c>
      <c r="I50" s="57">
        <f t="shared" si="5"/>
        <v>0</v>
      </c>
      <c r="J50" s="107">
        <f>SUM('[10]aud'!F461+'[10]con'!F461)</f>
        <v>0</v>
      </c>
      <c r="K50" s="89">
        <f t="shared" si="6"/>
        <v>0</v>
      </c>
      <c r="L50" s="56">
        <f>SUM('[10]aud'!J461+'[10]con'!J461)</f>
        <v>0</v>
      </c>
      <c r="M50" s="89">
        <f t="shared" si="7"/>
        <v>0</v>
      </c>
      <c r="N50" s="56">
        <f t="shared" si="8"/>
        <v>0</v>
      </c>
      <c r="O50" s="89">
        <f t="shared" si="9"/>
        <v>0</v>
      </c>
      <c r="P50" s="56">
        <f>SUM('[10]aud'!N461+'[10]con'!N461)</f>
        <v>0</v>
      </c>
      <c r="Q50" s="57">
        <f t="shared" si="10"/>
        <v>0</v>
      </c>
      <c r="R50" s="107">
        <f>SUM('[10]aud'!F583+'[10]con'!F583)</f>
        <v>0</v>
      </c>
      <c r="S50" s="89">
        <f t="shared" si="11"/>
        <v>0</v>
      </c>
      <c r="T50" s="56">
        <f>SUM('[10]aud'!J583+'[10]con'!J583)</f>
        <v>0</v>
      </c>
      <c r="U50" s="89">
        <f t="shared" si="12"/>
        <v>0</v>
      </c>
      <c r="V50" s="56">
        <f t="shared" si="13"/>
        <v>0</v>
      </c>
      <c r="W50" s="89">
        <f t="shared" si="14"/>
        <v>0</v>
      </c>
      <c r="X50" s="56">
        <f>SUM('[10]aud'!N583+'[10]con'!N583)</f>
        <v>0</v>
      </c>
      <c r="Y50" s="57">
        <f t="shared" si="15"/>
        <v>0</v>
      </c>
      <c r="Z50" s="107">
        <f>SUM('[10]aud'!F615+'[10]con'!F615)</f>
        <v>700000</v>
      </c>
      <c r="AA50" s="89">
        <f t="shared" si="16"/>
        <v>2.469133345616136</v>
      </c>
      <c r="AB50" s="56">
        <f>SUM('[10]aud'!J615+'[10]con'!J615)</f>
        <v>186266.666</v>
      </c>
      <c r="AC50" s="89">
        <f t="shared" si="17"/>
        <v>26.609523714285714</v>
      </c>
      <c r="AD50" s="56">
        <f t="shared" si="18"/>
        <v>513733.33400000003</v>
      </c>
      <c r="AE50" s="89">
        <f t="shared" si="19"/>
        <v>73.39047628571429</v>
      </c>
      <c r="AF50" s="56">
        <f>SUM('[10]aud'!N615+'[10]con'!N615)</f>
        <v>700000</v>
      </c>
      <c r="AG50" s="57">
        <f t="shared" si="20"/>
        <v>100</v>
      </c>
      <c r="AH50" s="107">
        <f>SUM('[10]aud'!F640+'[10]con'!F640)</f>
        <v>0</v>
      </c>
      <c r="AI50" s="89">
        <f t="shared" si="21"/>
        <v>0</v>
      </c>
      <c r="AJ50" s="56">
        <f>SUM('[10]aud'!J640+'[10]con'!J640)</f>
        <v>0</v>
      </c>
      <c r="AK50" s="89">
        <f t="shared" si="22"/>
        <v>0</v>
      </c>
      <c r="AL50" s="56">
        <f t="shared" si="23"/>
        <v>0</v>
      </c>
      <c r="AM50" s="89">
        <f t="shared" si="24"/>
        <v>0</v>
      </c>
      <c r="AN50" s="56">
        <f>SUM('[10]aud'!N640+'[10]con'!N640)</f>
        <v>0</v>
      </c>
      <c r="AO50" s="57">
        <f t="shared" si="25"/>
        <v>0</v>
      </c>
      <c r="AP50" s="107">
        <f>SUM('[10]aud'!F655+'[10]con'!F655)</f>
        <v>1985396.703</v>
      </c>
      <c r="AQ50" s="89">
        <f t="shared" si="26"/>
        <v>0.3515533614871562</v>
      </c>
      <c r="AR50" s="56">
        <f>SUM('[10]aud'!J655+'[10]con'!J655)</f>
        <v>663087.176</v>
      </c>
      <c r="AS50" s="89">
        <f t="shared" si="27"/>
        <v>33.398220869313086</v>
      </c>
      <c r="AT50" s="56">
        <f t="shared" si="28"/>
        <v>625459.571</v>
      </c>
      <c r="AU50" s="89">
        <f t="shared" si="29"/>
        <v>31.50300240022107</v>
      </c>
      <c r="AV50" s="56">
        <f>SUM('[10]aud'!N655+'[10]con'!N655)</f>
        <v>1288546.747</v>
      </c>
      <c r="AW50" s="57">
        <f t="shared" si="30"/>
        <v>64.90122326953416</v>
      </c>
      <c r="AX50" s="107">
        <f>SUM('[10]aud'!F763+'[10]con'!F763)</f>
        <v>0</v>
      </c>
      <c r="AY50" s="89">
        <f t="shared" si="31"/>
        <v>0</v>
      </c>
      <c r="AZ50" s="56">
        <f>SUM('[10]aud'!J763+'[10]con'!J763)</f>
        <v>0</v>
      </c>
      <c r="BA50" s="89">
        <f t="shared" si="32"/>
        <v>0</v>
      </c>
      <c r="BB50" s="56">
        <f t="shared" si="33"/>
        <v>0</v>
      </c>
      <c r="BC50" s="89">
        <f t="shared" si="34"/>
        <v>0</v>
      </c>
      <c r="BD50" s="56">
        <f>SUM('[10]aud'!N763+'[10]con'!N763)</f>
        <v>0</v>
      </c>
      <c r="BE50" s="57">
        <f t="shared" si="35"/>
        <v>0</v>
      </c>
      <c r="BF50" s="97">
        <f t="shared" si="43"/>
        <v>2685396.7029999997</v>
      </c>
      <c r="BG50" s="55">
        <f t="shared" si="0"/>
        <v>0.029866183386835103</v>
      </c>
      <c r="BH50" s="59">
        <f>SUM(D50+L50+T50+AB50+AJ50+AR50+AZ50)</f>
        <v>849353.842</v>
      </c>
      <c r="BI50" s="55">
        <f>IF(OR(BH50=0,BF50=0),0,BH50/BF50)*100</f>
        <v>31.62861714439217</v>
      </c>
      <c r="BJ50" s="59">
        <f>SUM(F50+N50+V50+AD50+AL50+AT50+BB50)</f>
        <v>1139192.905</v>
      </c>
      <c r="BK50" s="55">
        <f>IF(OR(BJ50=0,BF50=0),0,BJ50/BF50)*100</f>
        <v>42.42177342838572</v>
      </c>
      <c r="BL50" s="59">
        <f>SUM(BH50+BJ50)</f>
        <v>1988546.747</v>
      </c>
      <c r="BM50" s="58">
        <f>IF(OR(BL50=0,BF50=0),0,BL50/BF50)*100</f>
        <v>74.05039057277789</v>
      </c>
    </row>
    <row r="51" spans="1:65" ht="14.25" customHeight="1" thickBot="1">
      <c r="A51" s="111" t="s">
        <v>68</v>
      </c>
      <c r="B51" s="113">
        <f>SUM(B50)</f>
        <v>0</v>
      </c>
      <c r="C51" s="114">
        <f t="shared" si="1"/>
        <v>0</v>
      </c>
      <c r="D51" s="115">
        <f>SUM(D50)</f>
        <v>0</v>
      </c>
      <c r="E51" s="114">
        <f t="shared" si="2"/>
        <v>0</v>
      </c>
      <c r="F51" s="116">
        <f t="shared" si="3"/>
        <v>0</v>
      </c>
      <c r="G51" s="114">
        <f t="shared" si="4"/>
        <v>0</v>
      </c>
      <c r="H51" s="115">
        <f>SUM(H50)</f>
        <v>0</v>
      </c>
      <c r="I51" s="117">
        <f t="shared" si="5"/>
        <v>0</v>
      </c>
      <c r="J51" s="113">
        <f>SUM(J50)</f>
        <v>0</v>
      </c>
      <c r="K51" s="114">
        <f t="shared" si="6"/>
        <v>0</v>
      </c>
      <c r="L51" s="115">
        <f>SUM(L50)</f>
        <v>0</v>
      </c>
      <c r="M51" s="114">
        <f t="shared" si="7"/>
        <v>0</v>
      </c>
      <c r="N51" s="116">
        <f t="shared" si="8"/>
        <v>0</v>
      </c>
      <c r="O51" s="114">
        <f t="shared" si="9"/>
        <v>0</v>
      </c>
      <c r="P51" s="115">
        <f>SUM(P50)</f>
        <v>0</v>
      </c>
      <c r="Q51" s="117">
        <f t="shared" si="10"/>
        <v>0</v>
      </c>
      <c r="R51" s="113">
        <f>SUM(R50)</f>
        <v>0</v>
      </c>
      <c r="S51" s="114">
        <f t="shared" si="11"/>
        <v>0</v>
      </c>
      <c r="T51" s="115">
        <f>SUM(T50)</f>
        <v>0</v>
      </c>
      <c r="U51" s="114">
        <f t="shared" si="12"/>
        <v>0</v>
      </c>
      <c r="V51" s="116">
        <f t="shared" si="13"/>
        <v>0</v>
      </c>
      <c r="W51" s="114">
        <f t="shared" si="14"/>
        <v>0</v>
      </c>
      <c r="X51" s="115">
        <f>SUM(X50)</f>
        <v>0</v>
      </c>
      <c r="Y51" s="117">
        <f t="shared" si="15"/>
        <v>0</v>
      </c>
      <c r="Z51" s="113">
        <f>SUM(Z50)</f>
        <v>700000</v>
      </c>
      <c r="AA51" s="114">
        <f t="shared" si="16"/>
        <v>2.469133345616136</v>
      </c>
      <c r="AB51" s="115">
        <f>SUM(AB50)</f>
        <v>186266.666</v>
      </c>
      <c r="AC51" s="114">
        <f t="shared" si="17"/>
        <v>26.609523714285714</v>
      </c>
      <c r="AD51" s="116">
        <f t="shared" si="18"/>
        <v>513733.33400000003</v>
      </c>
      <c r="AE51" s="114">
        <f t="shared" si="19"/>
        <v>73.39047628571429</v>
      </c>
      <c r="AF51" s="115">
        <f>SUM(AF50)</f>
        <v>700000</v>
      </c>
      <c r="AG51" s="117">
        <f t="shared" si="20"/>
        <v>100</v>
      </c>
      <c r="AH51" s="113">
        <f>SUM(AH50)</f>
        <v>0</v>
      </c>
      <c r="AI51" s="114">
        <f t="shared" si="21"/>
        <v>0</v>
      </c>
      <c r="AJ51" s="115">
        <f>SUM(AJ50)</f>
        <v>0</v>
      </c>
      <c r="AK51" s="114">
        <f t="shared" si="22"/>
        <v>0</v>
      </c>
      <c r="AL51" s="116">
        <f t="shared" si="23"/>
        <v>0</v>
      </c>
      <c r="AM51" s="114">
        <f t="shared" si="24"/>
        <v>0</v>
      </c>
      <c r="AN51" s="115">
        <f>SUM(AN50)</f>
        <v>0</v>
      </c>
      <c r="AO51" s="117">
        <f t="shared" si="25"/>
        <v>0</v>
      </c>
      <c r="AP51" s="113">
        <f>SUM(AP50)</f>
        <v>1985396.703</v>
      </c>
      <c r="AQ51" s="114">
        <f t="shared" si="26"/>
        <v>0.3515533614871562</v>
      </c>
      <c r="AR51" s="115">
        <f>SUM(AR50)</f>
        <v>663087.176</v>
      </c>
      <c r="AS51" s="114">
        <f t="shared" si="27"/>
        <v>33.398220869313086</v>
      </c>
      <c r="AT51" s="116">
        <f t="shared" si="28"/>
        <v>625459.571</v>
      </c>
      <c r="AU51" s="114">
        <f t="shared" si="29"/>
        <v>31.50300240022107</v>
      </c>
      <c r="AV51" s="115">
        <f>SUM(AV50)</f>
        <v>1288546.747</v>
      </c>
      <c r="AW51" s="117">
        <f t="shared" si="30"/>
        <v>64.90122326953416</v>
      </c>
      <c r="AX51" s="113">
        <f>SUM(AX50)</f>
        <v>0</v>
      </c>
      <c r="AY51" s="114">
        <f t="shared" si="31"/>
        <v>0</v>
      </c>
      <c r="AZ51" s="115">
        <f>SUM(AZ50)</f>
        <v>0</v>
      </c>
      <c r="BA51" s="114">
        <f t="shared" si="32"/>
        <v>0</v>
      </c>
      <c r="BB51" s="116">
        <f t="shared" si="33"/>
        <v>0</v>
      </c>
      <c r="BC51" s="114">
        <f t="shared" si="34"/>
        <v>0</v>
      </c>
      <c r="BD51" s="115">
        <f>SUM(BD50)</f>
        <v>0</v>
      </c>
      <c r="BE51" s="117">
        <f t="shared" si="35"/>
        <v>0</v>
      </c>
      <c r="BF51" s="101">
        <f>SUM(BF50)</f>
        <v>2685396.7029999997</v>
      </c>
      <c r="BG51" s="104">
        <f t="shared" si="0"/>
        <v>0.029866183386835103</v>
      </c>
      <c r="BH51" s="103">
        <f>SUM(BH50)</f>
        <v>849353.842</v>
      </c>
      <c r="BI51" s="104">
        <f>IF(OR(BH51=0,BF51=0),0,BH51/BF51)*100</f>
        <v>31.62861714439217</v>
      </c>
      <c r="BJ51" s="103">
        <f>SUM(BJ50)</f>
        <v>1139192.905</v>
      </c>
      <c r="BK51" s="104">
        <f>IF(OR(BJ51=0,BF51=0),0,BJ51/BF51)*100</f>
        <v>42.42177342838572</v>
      </c>
      <c r="BL51" s="103">
        <f>+BL50</f>
        <v>1988546.747</v>
      </c>
      <c r="BM51" s="105">
        <f>IF(OR(BL51=0,BF51=0),0,BL51/BF51)*100</f>
        <v>74.05039057277789</v>
      </c>
    </row>
    <row r="52" spans="1:65" ht="25.5">
      <c r="A52" s="118" t="s">
        <v>69</v>
      </c>
      <c r="B52" s="107">
        <f>SUM('[10]ung'!F328)</f>
        <v>22996413.52</v>
      </c>
      <c r="C52" s="89">
        <f t="shared" si="1"/>
        <v>0.5098781258839342</v>
      </c>
      <c r="D52" s="56">
        <f>SUM('[10]ung'!J328)</f>
        <v>1277095.595</v>
      </c>
      <c r="E52" s="89">
        <f t="shared" si="2"/>
        <v>5.55345551552771</v>
      </c>
      <c r="F52" s="56">
        <f t="shared" si="3"/>
        <v>4063629.5300000003</v>
      </c>
      <c r="G52" s="89">
        <f t="shared" si="4"/>
        <v>17.67070994120826</v>
      </c>
      <c r="H52" s="56">
        <f>SUM('[10]ung'!N328)</f>
        <v>5340725.125</v>
      </c>
      <c r="I52" s="57">
        <f t="shared" si="5"/>
        <v>23.224165456735967</v>
      </c>
      <c r="J52" s="107">
        <f>SUM('[10]ung'!F461)</f>
        <v>0</v>
      </c>
      <c r="K52" s="89">
        <f t="shared" si="6"/>
        <v>0</v>
      </c>
      <c r="L52" s="56">
        <f>SUM('[10]ung'!J461)</f>
        <v>0</v>
      </c>
      <c r="M52" s="89">
        <f t="shared" si="7"/>
        <v>0</v>
      </c>
      <c r="N52" s="56">
        <f t="shared" si="8"/>
        <v>0</v>
      </c>
      <c r="O52" s="89">
        <f t="shared" si="9"/>
        <v>0</v>
      </c>
      <c r="P52" s="56">
        <f>SUM('[10]ung'!N461)</f>
        <v>0</v>
      </c>
      <c r="Q52" s="57">
        <f t="shared" si="10"/>
        <v>0</v>
      </c>
      <c r="R52" s="107">
        <f>SUM('[10]ung'!F583)</f>
        <v>0</v>
      </c>
      <c r="S52" s="89">
        <f t="shared" si="11"/>
        <v>0</v>
      </c>
      <c r="T52" s="56">
        <f>SUM('[10]ung'!J583)</f>
        <v>0</v>
      </c>
      <c r="U52" s="89">
        <f t="shared" si="12"/>
        <v>0</v>
      </c>
      <c r="V52" s="56">
        <f t="shared" si="13"/>
        <v>0</v>
      </c>
      <c r="W52" s="89">
        <f t="shared" si="14"/>
        <v>0</v>
      </c>
      <c r="X52" s="56">
        <f>SUM('[10]ung'!N583)</f>
        <v>0</v>
      </c>
      <c r="Y52" s="57">
        <f t="shared" si="15"/>
        <v>0</v>
      </c>
      <c r="Z52" s="107">
        <f>SUM('[10]ung'!F615)</f>
        <v>0</v>
      </c>
      <c r="AA52" s="89">
        <f t="shared" si="16"/>
        <v>0</v>
      </c>
      <c r="AB52" s="56">
        <f>SUM('[10]ung'!J615)</f>
        <v>0</v>
      </c>
      <c r="AC52" s="89">
        <f t="shared" si="17"/>
        <v>0</v>
      </c>
      <c r="AD52" s="56">
        <f t="shared" si="18"/>
        <v>0</v>
      </c>
      <c r="AE52" s="89">
        <f t="shared" si="19"/>
        <v>0</v>
      </c>
      <c r="AF52" s="56">
        <f>SUM('[10]ung'!N615)</f>
        <v>0</v>
      </c>
      <c r="AG52" s="57">
        <f t="shared" si="20"/>
        <v>0</v>
      </c>
      <c r="AH52" s="107">
        <f>SUM('[10]ung'!F640)</f>
        <v>0</v>
      </c>
      <c r="AI52" s="89">
        <f t="shared" si="21"/>
        <v>0</v>
      </c>
      <c r="AJ52" s="56">
        <f>SUM('[10]ung'!J640)</f>
        <v>0</v>
      </c>
      <c r="AK52" s="89">
        <f t="shared" si="22"/>
        <v>0</v>
      </c>
      <c r="AL52" s="56">
        <f t="shared" si="23"/>
        <v>0</v>
      </c>
      <c r="AM52" s="89">
        <f t="shared" si="24"/>
        <v>0</v>
      </c>
      <c r="AN52" s="56">
        <f>SUM('[10]ung'!N640)</f>
        <v>0</v>
      </c>
      <c r="AO52" s="57">
        <f t="shared" si="25"/>
        <v>0</v>
      </c>
      <c r="AP52" s="107">
        <f>SUM('[10]ung'!F655)</f>
        <v>52875000</v>
      </c>
      <c r="AQ52" s="89">
        <f t="shared" si="26"/>
        <v>9.3625540732216</v>
      </c>
      <c r="AR52" s="56">
        <f>SUM('[10]ung'!J655)</f>
        <v>855746.4619999999</v>
      </c>
      <c r="AS52" s="89">
        <f t="shared" si="27"/>
        <v>1.6184330250591017</v>
      </c>
      <c r="AT52" s="56">
        <f t="shared" si="28"/>
        <v>16975012.731</v>
      </c>
      <c r="AU52" s="89">
        <f t="shared" si="29"/>
        <v>32.104042990070916</v>
      </c>
      <c r="AV52" s="56">
        <f>SUM('[10]ung'!N655)</f>
        <v>17830759.193</v>
      </c>
      <c r="AW52" s="57">
        <f t="shared" si="30"/>
        <v>33.72247601513003</v>
      </c>
      <c r="AX52" s="107">
        <f>SUM('[10]ung'!F763)</f>
        <v>0</v>
      </c>
      <c r="AY52" s="89">
        <f t="shared" si="31"/>
        <v>0</v>
      </c>
      <c r="AZ52" s="56">
        <f>SUM('[10]ung'!J763)</f>
        <v>0</v>
      </c>
      <c r="BA52" s="89">
        <f t="shared" si="32"/>
        <v>0</v>
      </c>
      <c r="BB52" s="56">
        <f t="shared" si="33"/>
        <v>0</v>
      </c>
      <c r="BC52" s="89">
        <f t="shared" si="34"/>
        <v>0</v>
      </c>
      <c r="BD52" s="56">
        <f>SUM('[10]ung'!N763)</f>
        <v>0</v>
      </c>
      <c r="BE52" s="57">
        <f t="shared" si="35"/>
        <v>0</v>
      </c>
      <c r="BF52" s="97">
        <f>SUM(B52+J52+R52+Z52+AH52+AP52+AX52)</f>
        <v>75871413.52</v>
      </c>
      <c r="BG52" s="55">
        <f t="shared" si="0"/>
        <v>0.8438192939893248</v>
      </c>
      <c r="BH52" s="59">
        <f>SUM(D52+L52+T52+AB52+AJ52+AR52+AZ52)</f>
        <v>2132842.057</v>
      </c>
      <c r="BI52" s="55">
        <f>IF(OR(BH52=0,BF52=0),0,BH52/BF52)*100</f>
        <v>2.8111273509327392</v>
      </c>
      <c r="BJ52" s="59">
        <f>SUM(F52+N52+V52+AD52+AL52+AT52+BB52)</f>
        <v>21038642.261</v>
      </c>
      <c r="BK52" s="55">
        <f>IF(OR(BJ52=0,BF52=0),0,BJ52/BF52)*100</f>
        <v>27.729340056982245</v>
      </c>
      <c r="BL52" s="59">
        <f>SUM(BH52+BJ52)</f>
        <v>23171484.318</v>
      </c>
      <c r="BM52" s="58">
        <f>IF(OR(BL52=0,BF52=0),0,BL52/BF52)*100</f>
        <v>30.540467407914985</v>
      </c>
    </row>
    <row r="53" spans="1:65" ht="15.75" thickBot="1">
      <c r="A53" s="111" t="s">
        <v>70</v>
      </c>
      <c r="B53" s="113">
        <f>SUM(B52)</f>
        <v>22996413.52</v>
      </c>
      <c r="C53" s="114">
        <f t="shared" si="1"/>
        <v>0.5098781258839342</v>
      </c>
      <c r="D53" s="115">
        <f>SUM(D52)</f>
        <v>1277095.595</v>
      </c>
      <c r="E53" s="114">
        <f t="shared" si="2"/>
        <v>5.55345551552771</v>
      </c>
      <c r="F53" s="116">
        <f t="shared" si="3"/>
        <v>4063629.5300000003</v>
      </c>
      <c r="G53" s="114">
        <f t="shared" si="4"/>
        <v>17.67070994120826</v>
      </c>
      <c r="H53" s="115">
        <f>SUM(H52)</f>
        <v>5340725.125</v>
      </c>
      <c r="I53" s="117">
        <f t="shared" si="5"/>
        <v>23.224165456735967</v>
      </c>
      <c r="J53" s="113">
        <f>SUM(J52)</f>
        <v>0</v>
      </c>
      <c r="K53" s="114">
        <f t="shared" si="6"/>
        <v>0</v>
      </c>
      <c r="L53" s="115">
        <f>SUM(L52)</f>
        <v>0</v>
      </c>
      <c r="M53" s="114">
        <f t="shared" si="7"/>
        <v>0</v>
      </c>
      <c r="N53" s="116">
        <f t="shared" si="8"/>
        <v>0</v>
      </c>
      <c r="O53" s="114">
        <f t="shared" si="9"/>
        <v>0</v>
      </c>
      <c r="P53" s="115">
        <f>SUM(P52)</f>
        <v>0</v>
      </c>
      <c r="Q53" s="117">
        <f t="shared" si="10"/>
        <v>0</v>
      </c>
      <c r="R53" s="113">
        <f>SUM(R52)</f>
        <v>0</v>
      </c>
      <c r="S53" s="114">
        <f t="shared" si="11"/>
        <v>0</v>
      </c>
      <c r="T53" s="115">
        <f>SUM(T52)</f>
        <v>0</v>
      </c>
      <c r="U53" s="114">
        <f t="shared" si="12"/>
        <v>0</v>
      </c>
      <c r="V53" s="116">
        <f t="shared" si="13"/>
        <v>0</v>
      </c>
      <c r="W53" s="114">
        <f t="shared" si="14"/>
        <v>0</v>
      </c>
      <c r="X53" s="115">
        <f>SUM(X52)</f>
        <v>0</v>
      </c>
      <c r="Y53" s="117">
        <f t="shared" si="15"/>
        <v>0</v>
      </c>
      <c r="Z53" s="113">
        <f>SUM(Z52)</f>
        <v>0</v>
      </c>
      <c r="AA53" s="114">
        <f t="shared" si="16"/>
        <v>0</v>
      </c>
      <c r="AB53" s="115">
        <f>SUM(AB52)</f>
        <v>0</v>
      </c>
      <c r="AC53" s="114">
        <f t="shared" si="17"/>
        <v>0</v>
      </c>
      <c r="AD53" s="116">
        <f t="shared" si="18"/>
        <v>0</v>
      </c>
      <c r="AE53" s="114">
        <f t="shared" si="19"/>
        <v>0</v>
      </c>
      <c r="AF53" s="115">
        <f>SUM(AF52)</f>
        <v>0</v>
      </c>
      <c r="AG53" s="117">
        <f t="shared" si="20"/>
        <v>0</v>
      </c>
      <c r="AH53" s="113">
        <f>SUM(AH52)</f>
        <v>0</v>
      </c>
      <c r="AI53" s="114">
        <f t="shared" si="21"/>
        <v>0</v>
      </c>
      <c r="AJ53" s="115">
        <f>SUM(AJ52)</f>
        <v>0</v>
      </c>
      <c r="AK53" s="114">
        <f t="shared" si="22"/>
        <v>0</v>
      </c>
      <c r="AL53" s="116">
        <f t="shared" si="23"/>
        <v>0</v>
      </c>
      <c r="AM53" s="114">
        <f t="shared" si="24"/>
        <v>0</v>
      </c>
      <c r="AN53" s="115">
        <f>SUM(AN52)</f>
        <v>0</v>
      </c>
      <c r="AO53" s="117">
        <f t="shared" si="25"/>
        <v>0</v>
      </c>
      <c r="AP53" s="113">
        <f>SUM(AP52)</f>
        <v>52875000</v>
      </c>
      <c r="AQ53" s="114">
        <f t="shared" si="26"/>
        <v>9.3625540732216</v>
      </c>
      <c r="AR53" s="115">
        <f>SUM(AR52)</f>
        <v>855746.4619999999</v>
      </c>
      <c r="AS53" s="114">
        <f t="shared" si="27"/>
        <v>1.6184330250591017</v>
      </c>
      <c r="AT53" s="116">
        <f t="shared" si="28"/>
        <v>16975012.731</v>
      </c>
      <c r="AU53" s="114">
        <f t="shared" si="29"/>
        <v>32.104042990070916</v>
      </c>
      <c r="AV53" s="115">
        <f>SUM(AV52)</f>
        <v>17830759.193</v>
      </c>
      <c r="AW53" s="117">
        <f t="shared" si="30"/>
        <v>33.72247601513003</v>
      </c>
      <c r="AX53" s="113">
        <f>SUM(AX52)</f>
        <v>0</v>
      </c>
      <c r="AY53" s="114">
        <f t="shared" si="31"/>
        <v>0</v>
      </c>
      <c r="AZ53" s="115">
        <f>SUM(AZ52)</f>
        <v>0</v>
      </c>
      <c r="BA53" s="114">
        <f t="shared" si="32"/>
        <v>0</v>
      </c>
      <c r="BB53" s="116">
        <f t="shared" si="33"/>
        <v>0</v>
      </c>
      <c r="BC53" s="114">
        <f t="shared" si="34"/>
        <v>0</v>
      </c>
      <c r="BD53" s="115">
        <f>SUM(BD52)</f>
        <v>0</v>
      </c>
      <c r="BE53" s="117">
        <f t="shared" si="35"/>
        <v>0</v>
      </c>
      <c r="BF53" s="101">
        <f>SUM(BF52)</f>
        <v>75871413.52</v>
      </c>
      <c r="BG53" s="104">
        <f t="shared" si="0"/>
        <v>0.8438192939893248</v>
      </c>
      <c r="BH53" s="103">
        <f>SUM(BH52)</f>
        <v>2132842.057</v>
      </c>
      <c r="BI53" s="104">
        <f t="shared" si="36"/>
        <v>2.8111273509327392</v>
      </c>
      <c r="BJ53" s="103">
        <f>SUM(BJ52)</f>
        <v>21038642.261</v>
      </c>
      <c r="BK53" s="104">
        <f t="shared" si="37"/>
        <v>27.729340056982245</v>
      </c>
      <c r="BL53" s="103">
        <f>+BL52</f>
        <v>23171484.318</v>
      </c>
      <c r="BM53" s="105">
        <f t="shared" si="38"/>
        <v>30.540467407914985</v>
      </c>
    </row>
    <row r="54" spans="1:65" ht="26.25" thickBot="1">
      <c r="A54" s="119" t="s">
        <v>71</v>
      </c>
      <c r="B54" s="120">
        <f>SUM(B49+B51+B53)</f>
        <v>1840572872.6859999</v>
      </c>
      <c r="C54" s="121">
        <f t="shared" si="1"/>
        <v>40.80931342018878</v>
      </c>
      <c r="D54" s="122">
        <f>SUM(D49+D51+D53)</f>
        <v>617880930.4289998</v>
      </c>
      <c r="E54" s="121">
        <f t="shared" si="2"/>
        <v>33.5700335258831</v>
      </c>
      <c r="F54" s="123">
        <f t="shared" si="3"/>
        <v>238942699.47200024</v>
      </c>
      <c r="G54" s="121">
        <f t="shared" si="4"/>
        <v>12.981974417742256</v>
      </c>
      <c r="H54" s="122">
        <f>SUM(H49+H51+H53)</f>
        <v>856823629.901</v>
      </c>
      <c r="I54" s="124">
        <f t="shared" si="5"/>
        <v>46.55200794362535</v>
      </c>
      <c r="J54" s="120">
        <f>SUM(J49+J51+J53)</f>
        <v>1413962499.894</v>
      </c>
      <c r="K54" s="121">
        <f t="shared" si="6"/>
        <v>0</v>
      </c>
      <c r="L54" s="122">
        <f>SUM(L49+L51+L53)</f>
        <v>221569432.91700003</v>
      </c>
      <c r="M54" s="121">
        <f t="shared" si="7"/>
        <v>15.670106734344817</v>
      </c>
      <c r="N54" s="123">
        <f t="shared" si="8"/>
        <v>311488402.2119999</v>
      </c>
      <c r="O54" s="121">
        <f t="shared" si="9"/>
        <v>22.029466993314966</v>
      </c>
      <c r="P54" s="122">
        <f>SUM(P49+P51+P53)</f>
        <v>533057835.12899995</v>
      </c>
      <c r="Q54" s="124">
        <f t="shared" si="10"/>
        <v>37.69957372765978</v>
      </c>
      <c r="R54" s="120">
        <f>SUM(R49+R51+R53)</f>
        <v>14364356</v>
      </c>
      <c r="S54" s="121">
        <f t="shared" si="11"/>
        <v>0</v>
      </c>
      <c r="T54" s="122">
        <f>SUM(T49+T51+T53)</f>
        <v>5412972.686000001</v>
      </c>
      <c r="U54" s="121">
        <f t="shared" si="12"/>
        <v>37.6833648929336</v>
      </c>
      <c r="V54" s="123">
        <f t="shared" si="13"/>
        <v>6357882.909999998</v>
      </c>
      <c r="W54" s="121">
        <f t="shared" si="14"/>
        <v>44.26152422009032</v>
      </c>
      <c r="X54" s="122">
        <f>SUM(X49+X51+X53)</f>
        <v>11770855.595999999</v>
      </c>
      <c r="Y54" s="124">
        <f t="shared" si="15"/>
        <v>81.94488911302392</v>
      </c>
      <c r="Z54" s="120">
        <f>SUM(Z49+Z51+Z53)</f>
        <v>15507761.24</v>
      </c>
      <c r="AA54" s="121">
        <f t="shared" si="16"/>
        <v>54.7010434193392</v>
      </c>
      <c r="AB54" s="122">
        <f>SUM(AB49+AB51+AB53)</f>
        <v>6108674.587</v>
      </c>
      <c r="AC54" s="121">
        <f t="shared" si="17"/>
        <v>39.39107968236942</v>
      </c>
      <c r="AD54" s="123">
        <f t="shared" si="18"/>
        <v>3857648.8730000006</v>
      </c>
      <c r="AE54" s="121">
        <f t="shared" si="19"/>
        <v>24.875601405635265</v>
      </c>
      <c r="AF54" s="122">
        <f>SUM(AF49+AF51+AF53)</f>
        <v>9966323.46</v>
      </c>
      <c r="AG54" s="124">
        <f t="shared" si="20"/>
        <v>64.26668108800469</v>
      </c>
      <c r="AH54" s="120">
        <f>SUM(AH49+AH51+AH53)</f>
        <v>7039337.255</v>
      </c>
      <c r="AI54" s="121">
        <f t="shared" si="21"/>
        <v>0</v>
      </c>
      <c r="AJ54" s="122">
        <f>SUM(AJ49+AJ51+AJ53)</f>
        <v>2608153.065</v>
      </c>
      <c r="AK54" s="121">
        <f t="shared" si="22"/>
        <v>37.05111675317793</v>
      </c>
      <c r="AL54" s="123">
        <f t="shared" si="23"/>
        <v>2975741.2910000007</v>
      </c>
      <c r="AM54" s="121">
        <f t="shared" si="24"/>
        <v>42.27303200860776</v>
      </c>
      <c r="AN54" s="122">
        <f>SUM(AN49+AN51+AN53)</f>
        <v>5583894.356000001</v>
      </c>
      <c r="AO54" s="124">
        <f t="shared" si="25"/>
        <v>79.32414876178568</v>
      </c>
      <c r="AP54" s="120">
        <f>SUM(AP49+AP51+AP53)</f>
        <v>191114622.523</v>
      </c>
      <c r="AQ54" s="121">
        <f t="shared" si="26"/>
        <v>33.84058605304817</v>
      </c>
      <c r="AR54" s="122">
        <f>SUM(AR49+AR51+AR53)</f>
        <v>37394934.10599999</v>
      </c>
      <c r="AS54" s="121">
        <f t="shared" si="27"/>
        <v>19.566757170294302</v>
      </c>
      <c r="AT54" s="123">
        <f t="shared" si="28"/>
        <v>52417962.82800001</v>
      </c>
      <c r="AU54" s="121">
        <f t="shared" si="29"/>
        <v>27.42749986160357</v>
      </c>
      <c r="AV54" s="122">
        <f>SUM(AV49+AV51+AV53)</f>
        <v>89812896.934</v>
      </c>
      <c r="AW54" s="124">
        <f t="shared" si="30"/>
        <v>46.99425703189787</v>
      </c>
      <c r="AX54" s="120">
        <f>SUM(AX49+AX51+AX53)</f>
        <v>8799683.64</v>
      </c>
      <c r="AY54" s="121">
        <f t="shared" si="31"/>
        <v>0</v>
      </c>
      <c r="AZ54" s="122">
        <f>SUM(AZ49+AZ51+AZ53)</f>
        <v>4409426.461999999</v>
      </c>
      <c r="BA54" s="121">
        <f t="shared" si="32"/>
        <v>50.10892030204849</v>
      </c>
      <c r="BB54" s="123">
        <f t="shared" si="33"/>
        <v>3113138.9170000013</v>
      </c>
      <c r="BC54" s="121">
        <f t="shared" si="34"/>
        <v>35.37785043599591</v>
      </c>
      <c r="BD54" s="122">
        <f>SUM(BD49+BD51+BD53)</f>
        <v>7522565.379000001</v>
      </c>
      <c r="BE54" s="124">
        <f t="shared" si="35"/>
        <v>85.4867707380444</v>
      </c>
      <c r="BF54" s="125">
        <f>SUM(BF49+BF51+BF53)</f>
        <v>3491361133.2379994</v>
      </c>
      <c r="BG54" s="126">
        <f t="shared" si="0"/>
        <v>38.8298800540214</v>
      </c>
      <c r="BH54" s="127">
        <f>SUM(BH49+BH51+BH53)</f>
        <v>895384524.2519999</v>
      </c>
      <c r="BI54" s="126">
        <f t="shared" si="36"/>
        <v>25.645714954201594</v>
      </c>
      <c r="BJ54" s="127">
        <f>SUM(BJ49+BJ51+BJ53)</f>
        <v>619153476.5030001</v>
      </c>
      <c r="BK54" s="126">
        <f t="shared" si="37"/>
        <v>17.73387091379967</v>
      </c>
      <c r="BL54" s="127">
        <f>SUM(BL49+BL51+BL53)</f>
        <v>1514538000.755</v>
      </c>
      <c r="BM54" s="128">
        <f t="shared" si="38"/>
        <v>43.37958586800127</v>
      </c>
    </row>
    <row r="55" spans="1:65" ht="15.75" thickBot="1">
      <c r="A55" s="129" t="s">
        <v>72</v>
      </c>
      <c r="B55" s="130">
        <f>SUM(B28+B54)</f>
        <v>4374705657.723</v>
      </c>
      <c r="C55" s="131">
        <f t="shared" si="1"/>
        <v>96.99628683897691</v>
      </c>
      <c r="D55" s="73">
        <f>SUM(D28+D54)</f>
        <v>2054008556.4610004</v>
      </c>
      <c r="E55" s="131">
        <f t="shared" si="2"/>
        <v>46.951925847511674</v>
      </c>
      <c r="F55" s="73">
        <f t="shared" si="3"/>
        <v>687997499.0149994</v>
      </c>
      <c r="G55" s="131">
        <f t="shared" si="4"/>
        <v>15.726715185978863</v>
      </c>
      <c r="H55" s="73">
        <f>SUM(H28+H54)</f>
        <v>2742006055.476</v>
      </c>
      <c r="I55" s="74">
        <f t="shared" si="5"/>
        <v>62.678641033490536</v>
      </c>
      <c r="J55" s="130">
        <f>SUM(J28+J54)</f>
        <v>1707307229.2140002</v>
      </c>
      <c r="K55" s="131">
        <f t="shared" si="6"/>
        <v>0</v>
      </c>
      <c r="L55" s="73">
        <f>SUM(L28+L54)</f>
        <v>296518173.35</v>
      </c>
      <c r="M55" s="131">
        <f t="shared" si="7"/>
        <v>17.367593147632206</v>
      </c>
      <c r="N55" s="73">
        <f t="shared" si="8"/>
        <v>404189787.666</v>
      </c>
      <c r="O55" s="131">
        <f t="shared" si="9"/>
        <v>23.674109776485775</v>
      </c>
      <c r="P55" s="73">
        <f>SUM(P28+P54)</f>
        <v>700707961.016</v>
      </c>
      <c r="Q55" s="74">
        <f t="shared" si="10"/>
        <v>41.041702924117985</v>
      </c>
      <c r="R55" s="130">
        <f>SUM(R28+R54)</f>
        <v>74652807.586</v>
      </c>
      <c r="S55" s="131">
        <f t="shared" si="11"/>
        <v>0</v>
      </c>
      <c r="T55" s="73">
        <f>SUM(T28+T54)</f>
        <v>37426604.999</v>
      </c>
      <c r="U55" s="131">
        <f t="shared" si="12"/>
        <v>50.13422295723382</v>
      </c>
      <c r="V55" s="73">
        <f t="shared" si="13"/>
        <v>25624718.564999998</v>
      </c>
      <c r="W55" s="131">
        <f t="shared" si="14"/>
        <v>34.325190697590756</v>
      </c>
      <c r="X55" s="73">
        <f>SUM(X28+X54)</f>
        <v>63051323.563999996</v>
      </c>
      <c r="Y55" s="74">
        <f t="shared" si="15"/>
        <v>84.45941365482457</v>
      </c>
      <c r="Z55" s="130">
        <f>SUM(Z28+Z54)</f>
        <v>28054648.33</v>
      </c>
      <c r="AA55" s="131">
        <f t="shared" si="16"/>
        <v>98.95809670162434</v>
      </c>
      <c r="AB55" s="73">
        <f>SUM(AB28+AB54)</f>
        <v>12016345.258000001</v>
      </c>
      <c r="AC55" s="131">
        <f t="shared" si="17"/>
        <v>42.83192259854644</v>
      </c>
      <c r="AD55" s="73">
        <f t="shared" si="18"/>
        <v>9117300.535</v>
      </c>
      <c r="AE55" s="131">
        <f t="shared" si="19"/>
        <v>32.49835972903817</v>
      </c>
      <c r="AF55" s="73">
        <f>SUM(AF28+AF54)</f>
        <v>21133645.793</v>
      </c>
      <c r="AG55" s="74">
        <f t="shared" si="20"/>
        <v>75.33028232758461</v>
      </c>
      <c r="AH55" s="130">
        <f>SUM(AH28+AH54)</f>
        <v>26465375.255</v>
      </c>
      <c r="AI55" s="131">
        <f t="shared" si="21"/>
        <v>0</v>
      </c>
      <c r="AJ55" s="73">
        <f>SUM(AJ28+AJ54)</f>
        <v>9202912.696999999</v>
      </c>
      <c r="AK55" s="131">
        <f t="shared" si="22"/>
        <v>34.773407171928646</v>
      </c>
      <c r="AL55" s="73">
        <f t="shared" si="23"/>
        <v>13121390.185</v>
      </c>
      <c r="AM55" s="131">
        <f t="shared" si="24"/>
        <v>49.57946017606921</v>
      </c>
      <c r="AN55" s="73">
        <f>SUM(AN28+AN54)</f>
        <v>22324302.882</v>
      </c>
      <c r="AO55" s="74">
        <f t="shared" si="25"/>
        <v>84.35286734799786</v>
      </c>
      <c r="AP55" s="130">
        <f>SUM(AP28+AP54)</f>
        <v>481312065.101</v>
      </c>
      <c r="AQ55" s="131">
        <f t="shared" si="26"/>
        <v>85.22572549602019</v>
      </c>
      <c r="AR55" s="73">
        <f>SUM(AR28+AR54)</f>
        <v>178438032.72499996</v>
      </c>
      <c r="AS55" s="131">
        <f t="shared" si="27"/>
        <v>37.073251568617124</v>
      </c>
      <c r="AT55" s="73">
        <f t="shared" si="28"/>
        <v>131379321.17700005</v>
      </c>
      <c r="AU55" s="131">
        <f t="shared" si="29"/>
        <v>27.296078927385913</v>
      </c>
      <c r="AV55" s="73">
        <f>SUM(AV28+AV54)</f>
        <v>309817353.902</v>
      </c>
      <c r="AW55" s="74">
        <f t="shared" si="30"/>
        <v>64.36933049600304</v>
      </c>
      <c r="AX55" s="130">
        <f>SUM(AX28+AX54)</f>
        <v>52285083.64</v>
      </c>
      <c r="AY55" s="131">
        <f t="shared" si="31"/>
        <v>0</v>
      </c>
      <c r="AZ55" s="73">
        <f>SUM(AZ28+AZ54)</f>
        <v>15360974.644</v>
      </c>
      <c r="BA55" s="131">
        <f t="shared" si="32"/>
        <v>29.379267612471203</v>
      </c>
      <c r="BB55" s="73">
        <f t="shared" si="33"/>
        <v>24208368.551999994</v>
      </c>
      <c r="BC55" s="131">
        <f t="shared" si="34"/>
        <v>46.3007168902752</v>
      </c>
      <c r="BD55" s="73">
        <f>SUM(BD28+BD54)</f>
        <v>39569343.195999995</v>
      </c>
      <c r="BE55" s="74">
        <f t="shared" si="35"/>
        <v>75.67998450274641</v>
      </c>
      <c r="BF55" s="125">
        <f>SUM(BF28+BF54)</f>
        <v>6744782866.848999</v>
      </c>
      <c r="BG55" s="126">
        <f t="shared" si="0"/>
        <v>75.01346887804519</v>
      </c>
      <c r="BH55" s="127">
        <f>SUM(BH28+BH54)</f>
        <v>2602971600.134</v>
      </c>
      <c r="BI55" s="126">
        <f t="shared" si="36"/>
        <v>38.592370599915924</v>
      </c>
      <c r="BJ55" s="127">
        <f>SUM(BJ28+BJ54)</f>
        <v>1295638385.695</v>
      </c>
      <c r="BK55" s="126">
        <f t="shared" si="37"/>
        <v>19.20948993129398</v>
      </c>
      <c r="BL55" s="127">
        <f>+BL54+BL28</f>
        <v>3898609985.829</v>
      </c>
      <c r="BM55" s="128">
        <f t="shared" si="38"/>
        <v>57.80186053120991</v>
      </c>
    </row>
    <row r="56" spans="1:65" ht="25.5">
      <c r="A56" s="132" t="s">
        <v>73</v>
      </c>
      <c r="B56" s="107">
        <f>SUM('[11]geaab'!F328)</f>
        <v>0</v>
      </c>
      <c r="C56" s="89">
        <f t="shared" si="1"/>
        <v>0</v>
      </c>
      <c r="D56" s="56">
        <f>SUM('[11]geaab'!J328)</f>
        <v>0</v>
      </c>
      <c r="E56" s="89">
        <f t="shared" si="2"/>
        <v>0</v>
      </c>
      <c r="F56" s="56">
        <f t="shared" si="3"/>
        <v>0</v>
      </c>
      <c r="G56" s="89">
        <f t="shared" si="4"/>
        <v>0</v>
      </c>
      <c r="H56" s="56">
        <f>SUM('[11]geaab'!N328)</f>
        <v>0</v>
      </c>
      <c r="I56" s="57">
        <f t="shared" si="5"/>
        <v>0</v>
      </c>
      <c r="J56" s="107">
        <f>SUM('[11]geaab'!F461)</f>
        <v>395584914.81399995</v>
      </c>
      <c r="K56" s="89">
        <f t="shared" si="6"/>
        <v>0</v>
      </c>
      <c r="L56" s="56">
        <f>SUM('[11]geaab'!J461)</f>
        <v>74823398.57800001</v>
      </c>
      <c r="M56" s="89">
        <f t="shared" si="7"/>
        <v>18.914623833211948</v>
      </c>
      <c r="N56" s="56">
        <f t="shared" si="8"/>
        <v>79931023.08899999</v>
      </c>
      <c r="O56" s="89">
        <f t="shared" si="9"/>
        <v>20.20578138743808</v>
      </c>
      <c r="P56" s="56">
        <f>SUM('[11]geaab'!N461)</f>
        <v>154754421.667</v>
      </c>
      <c r="Q56" s="57">
        <f t="shared" si="10"/>
        <v>39.12040522065003</v>
      </c>
      <c r="R56" s="107">
        <f>SUM('[11]geaab'!F583)</f>
        <v>275815861.06200004</v>
      </c>
      <c r="S56" s="89">
        <f t="shared" si="11"/>
        <v>0</v>
      </c>
      <c r="T56" s="56">
        <f>SUM('[11]geaab'!J583)</f>
        <v>22911588.184</v>
      </c>
      <c r="U56" s="89">
        <f t="shared" si="12"/>
        <v>8.306842143081015</v>
      </c>
      <c r="V56" s="56">
        <f t="shared" si="13"/>
        <v>115112214.561</v>
      </c>
      <c r="W56" s="89">
        <f t="shared" si="14"/>
        <v>41.73516857144201</v>
      </c>
      <c r="X56" s="56">
        <f>SUM('[11]geaab'!N583)</f>
        <v>138023802.745</v>
      </c>
      <c r="Y56" s="57">
        <f t="shared" si="15"/>
        <v>50.04201071452302</v>
      </c>
      <c r="Z56" s="107">
        <f>SUM('[11]geaab'!F615)</f>
        <v>0</v>
      </c>
      <c r="AA56" s="89">
        <f t="shared" si="16"/>
        <v>0</v>
      </c>
      <c r="AB56" s="56">
        <f>SUM('[11]geaab'!J615)</f>
        <v>0</v>
      </c>
      <c r="AC56" s="89">
        <f t="shared" si="17"/>
        <v>0</v>
      </c>
      <c r="AD56" s="56">
        <f t="shared" si="18"/>
        <v>0</v>
      </c>
      <c r="AE56" s="89">
        <f t="shared" si="19"/>
        <v>0</v>
      </c>
      <c r="AF56" s="56">
        <f>SUM('[11]geaab'!N615)</f>
        <v>0</v>
      </c>
      <c r="AG56" s="57">
        <f t="shared" si="20"/>
        <v>0</v>
      </c>
      <c r="AH56" s="107">
        <f>SUM('[11]geaab'!F640)</f>
        <v>0</v>
      </c>
      <c r="AI56" s="89">
        <f t="shared" si="21"/>
        <v>0</v>
      </c>
      <c r="AJ56" s="56">
        <f>SUM('[11]geaab'!J640)</f>
        <v>0</v>
      </c>
      <c r="AK56" s="89">
        <f t="shared" si="22"/>
        <v>0</v>
      </c>
      <c r="AL56" s="56">
        <f t="shared" si="23"/>
        <v>0</v>
      </c>
      <c r="AM56" s="89">
        <f t="shared" si="24"/>
        <v>0</v>
      </c>
      <c r="AN56" s="56">
        <f>SUM('[11]geaab'!N640)</f>
        <v>0</v>
      </c>
      <c r="AO56" s="57">
        <f t="shared" si="25"/>
        <v>0</v>
      </c>
      <c r="AP56" s="107">
        <f>SUM('[11]geaab'!F655)</f>
        <v>60876543.021000005</v>
      </c>
      <c r="AQ56" s="89">
        <f t="shared" si="26"/>
        <v>10.779383939951083</v>
      </c>
      <c r="AR56" s="56">
        <f>SUM('[11]geaab'!J655)</f>
        <v>4027971.742</v>
      </c>
      <c r="AS56" s="89">
        <f t="shared" si="27"/>
        <v>6.616623648636731</v>
      </c>
      <c r="AT56" s="56">
        <f t="shared" si="28"/>
        <v>11125716.154000001</v>
      </c>
      <c r="AU56" s="89">
        <f t="shared" si="29"/>
        <v>18.275867192659195</v>
      </c>
      <c r="AV56" s="56">
        <f>SUM('[11]geaab'!N655)</f>
        <v>15153687.896000002</v>
      </c>
      <c r="AW56" s="57">
        <f t="shared" si="30"/>
        <v>24.892490841295928</v>
      </c>
      <c r="AX56" s="107">
        <f>SUM('[11]geaab'!F763)</f>
        <v>0</v>
      </c>
      <c r="AY56" s="89">
        <f t="shared" si="31"/>
        <v>0</v>
      </c>
      <c r="AZ56" s="56">
        <f>SUM('[11]geaab'!J763)</f>
        <v>0</v>
      </c>
      <c r="BA56" s="89">
        <f t="shared" si="32"/>
        <v>0</v>
      </c>
      <c r="BB56" s="56">
        <f t="shared" si="33"/>
        <v>0</v>
      </c>
      <c r="BC56" s="89">
        <f t="shared" si="34"/>
        <v>0</v>
      </c>
      <c r="BD56" s="56">
        <f>SUM('[11]geaab'!N763)</f>
        <v>0</v>
      </c>
      <c r="BE56" s="57">
        <f t="shared" si="35"/>
        <v>0</v>
      </c>
      <c r="BF56" s="97">
        <f aca="true" t="shared" si="47" ref="BF56:BF62">SUM(B56+J56+R56+Z56+AH56+AP56+AX56)</f>
        <v>732277318.897</v>
      </c>
      <c r="BG56" s="55">
        <f t="shared" si="0"/>
        <v>8.14417053233335</v>
      </c>
      <c r="BH56" s="59">
        <f aca="true" t="shared" si="48" ref="BH56:BH62">SUM(D56+L56+T56+AB56+AJ56+AR56+AZ56)</f>
        <v>101762958.50400001</v>
      </c>
      <c r="BI56" s="55">
        <f t="shared" si="36"/>
        <v>13.896778703631227</v>
      </c>
      <c r="BJ56" s="59">
        <f aca="true" t="shared" si="49" ref="BJ56:BJ62">SUM(F56+N56+V56+AD56+AL56+AT56+BB56)</f>
        <v>206168953.804</v>
      </c>
      <c r="BK56" s="55">
        <f t="shared" si="37"/>
        <v>28.154491267672206</v>
      </c>
      <c r="BL56" s="59">
        <f aca="true" t="shared" si="50" ref="BL56:BL62">SUM(BH56+BJ56)</f>
        <v>307931912.30799997</v>
      </c>
      <c r="BM56" s="58">
        <f t="shared" si="38"/>
        <v>42.05126997130343</v>
      </c>
    </row>
    <row r="57" spans="1:65" ht="15">
      <c r="A57" s="133" t="s">
        <v>74</v>
      </c>
      <c r="B57" s="95">
        <f>SUM('[11]gagua'!F328)</f>
        <v>0</v>
      </c>
      <c r="C57" s="89">
        <f t="shared" si="1"/>
        <v>0</v>
      </c>
      <c r="D57" s="23">
        <f>SUM('[11]gagua'!J328)</f>
        <v>0</v>
      </c>
      <c r="E57" s="96">
        <f t="shared" si="2"/>
        <v>0</v>
      </c>
      <c r="F57" s="23">
        <f t="shared" si="3"/>
        <v>0</v>
      </c>
      <c r="G57" s="96">
        <f t="shared" si="4"/>
        <v>0</v>
      </c>
      <c r="H57" s="23">
        <f>SUM('[11]gagua'!N328)</f>
        <v>0</v>
      </c>
      <c r="I57" s="24">
        <f t="shared" si="5"/>
        <v>0</v>
      </c>
      <c r="J57" s="95">
        <f>SUM('[11]gagua'!F461)</f>
        <v>0</v>
      </c>
      <c r="K57" s="89">
        <f t="shared" si="6"/>
        <v>0</v>
      </c>
      <c r="L57" s="23">
        <f>SUM('[11]gagua'!J461)</f>
        <v>0</v>
      </c>
      <c r="M57" s="96">
        <f t="shared" si="7"/>
        <v>0</v>
      </c>
      <c r="N57" s="23">
        <f t="shared" si="8"/>
        <v>0</v>
      </c>
      <c r="O57" s="96">
        <f t="shared" si="9"/>
        <v>0</v>
      </c>
      <c r="P57" s="23">
        <f>SUM('[11]gagua'!N461)</f>
        <v>0</v>
      </c>
      <c r="Q57" s="24">
        <f t="shared" si="10"/>
        <v>0</v>
      </c>
      <c r="R57" s="95">
        <f>SUM('[11]gagua'!F583)</f>
        <v>0</v>
      </c>
      <c r="S57" s="89">
        <f t="shared" si="11"/>
        <v>0</v>
      </c>
      <c r="T57" s="23">
        <f>SUM('[11]gagua'!J583)</f>
        <v>0</v>
      </c>
      <c r="U57" s="96">
        <f t="shared" si="12"/>
        <v>0</v>
      </c>
      <c r="V57" s="23">
        <f t="shared" si="13"/>
        <v>0</v>
      </c>
      <c r="W57" s="96">
        <f t="shared" si="14"/>
        <v>0</v>
      </c>
      <c r="X57" s="23">
        <f>SUM('[11]gagua'!N583)</f>
        <v>0</v>
      </c>
      <c r="Y57" s="24">
        <f t="shared" si="15"/>
        <v>0</v>
      </c>
      <c r="Z57" s="95">
        <f>SUM('[11]gagua'!F615)</f>
        <v>0</v>
      </c>
      <c r="AA57" s="89">
        <f t="shared" si="16"/>
        <v>0</v>
      </c>
      <c r="AB57" s="23">
        <f>SUM('[11]gagua'!J615)</f>
        <v>0</v>
      </c>
      <c r="AC57" s="96">
        <f t="shared" si="17"/>
        <v>0</v>
      </c>
      <c r="AD57" s="23">
        <f t="shared" si="18"/>
        <v>0</v>
      </c>
      <c r="AE57" s="96">
        <f t="shared" si="19"/>
        <v>0</v>
      </c>
      <c r="AF57" s="23">
        <f>SUM('[11]gagua'!N615)</f>
        <v>0</v>
      </c>
      <c r="AG57" s="24">
        <f t="shared" si="20"/>
        <v>0</v>
      </c>
      <c r="AH57" s="95">
        <f>SUM('[11]gagua'!F640)</f>
        <v>0</v>
      </c>
      <c r="AI57" s="89">
        <f t="shared" si="21"/>
        <v>0</v>
      </c>
      <c r="AJ57" s="23">
        <f>SUM('[11]gagua'!J640)</f>
        <v>0</v>
      </c>
      <c r="AK57" s="96">
        <f t="shared" si="22"/>
        <v>0</v>
      </c>
      <c r="AL57" s="23">
        <f t="shared" si="23"/>
        <v>0</v>
      </c>
      <c r="AM57" s="96">
        <f t="shared" si="24"/>
        <v>0</v>
      </c>
      <c r="AN57" s="23">
        <f>SUM('[11]gagua'!N640)</f>
        <v>0</v>
      </c>
      <c r="AO57" s="24">
        <f t="shared" si="25"/>
        <v>0</v>
      </c>
      <c r="AP57" s="95">
        <f>SUM('[11]gagua'!F655)</f>
        <v>0</v>
      </c>
      <c r="AQ57" s="89">
        <f t="shared" si="26"/>
        <v>0</v>
      </c>
      <c r="AR57" s="23">
        <f>SUM('[11]gagua'!J655)</f>
        <v>0</v>
      </c>
      <c r="AS57" s="96">
        <f t="shared" si="27"/>
        <v>0</v>
      </c>
      <c r="AT57" s="23">
        <f t="shared" si="28"/>
        <v>0</v>
      </c>
      <c r="AU57" s="96">
        <f t="shared" si="29"/>
        <v>0</v>
      </c>
      <c r="AV57" s="23">
        <f>SUM('[11]gagua'!N655)</f>
        <v>0</v>
      </c>
      <c r="AW57" s="24">
        <f t="shared" si="30"/>
        <v>0</v>
      </c>
      <c r="AX57" s="95">
        <f>SUM('[11]gagua'!F763)</f>
        <v>0</v>
      </c>
      <c r="AY57" s="89">
        <f t="shared" si="31"/>
        <v>0</v>
      </c>
      <c r="AZ57" s="23">
        <f>SUM('[11]gagua'!J763)</f>
        <v>0</v>
      </c>
      <c r="BA57" s="96">
        <f t="shared" si="32"/>
        <v>0</v>
      </c>
      <c r="BB57" s="23">
        <f t="shared" si="33"/>
        <v>0</v>
      </c>
      <c r="BC57" s="96">
        <f t="shared" si="34"/>
        <v>0</v>
      </c>
      <c r="BD57" s="23">
        <f>SUM('[11]gagua'!N763)</f>
        <v>0</v>
      </c>
      <c r="BE57" s="24">
        <f t="shared" si="35"/>
        <v>0</v>
      </c>
      <c r="BF57" s="97">
        <f t="shared" si="47"/>
        <v>0</v>
      </c>
      <c r="BG57" s="22">
        <f t="shared" si="0"/>
        <v>0</v>
      </c>
      <c r="BH57" s="26">
        <f t="shared" si="48"/>
        <v>0</v>
      </c>
      <c r="BI57" s="22">
        <f t="shared" si="36"/>
        <v>0</v>
      </c>
      <c r="BJ57" s="26">
        <f t="shared" si="49"/>
        <v>0</v>
      </c>
      <c r="BK57" s="22">
        <f t="shared" si="37"/>
        <v>0</v>
      </c>
      <c r="BL57" s="26">
        <f t="shared" si="50"/>
        <v>0</v>
      </c>
      <c r="BM57" s="25">
        <f t="shared" si="38"/>
        <v>0</v>
      </c>
    </row>
    <row r="58" spans="1:65" ht="15">
      <c r="A58" s="133" t="s">
        <v>75</v>
      </c>
      <c r="B58" s="95">
        <f>SUM('[11]glote'!F328)</f>
        <v>0</v>
      </c>
      <c r="C58" s="89">
        <f t="shared" si="1"/>
        <v>0</v>
      </c>
      <c r="D58" s="23">
        <f>SUM('[11]glote'!J328)</f>
        <v>0</v>
      </c>
      <c r="E58" s="96">
        <f t="shared" si="2"/>
        <v>0</v>
      </c>
      <c r="F58" s="23">
        <f t="shared" si="3"/>
        <v>0</v>
      </c>
      <c r="G58" s="96">
        <f t="shared" si="4"/>
        <v>0</v>
      </c>
      <c r="H58" s="23">
        <f>SUM('[11]glote'!N328)</f>
        <v>0</v>
      </c>
      <c r="I58" s="24">
        <f t="shared" si="5"/>
        <v>0</v>
      </c>
      <c r="J58" s="95">
        <f>SUM('[11]glote'!F461)</f>
        <v>0</v>
      </c>
      <c r="K58" s="89">
        <f t="shared" si="6"/>
        <v>0</v>
      </c>
      <c r="L58" s="23">
        <f>SUM('[11]glote'!J461)</f>
        <v>0</v>
      </c>
      <c r="M58" s="96">
        <f t="shared" si="7"/>
        <v>0</v>
      </c>
      <c r="N58" s="23">
        <f t="shared" si="8"/>
        <v>0</v>
      </c>
      <c r="O58" s="96">
        <f t="shared" si="9"/>
        <v>0</v>
      </c>
      <c r="P58" s="23">
        <f>SUM('[11]glote'!N461)</f>
        <v>0</v>
      </c>
      <c r="Q58" s="24">
        <f t="shared" si="10"/>
        <v>0</v>
      </c>
      <c r="R58" s="95">
        <f>SUM('[11]glote'!F583)</f>
        <v>0</v>
      </c>
      <c r="S58" s="89">
        <f t="shared" si="11"/>
        <v>0</v>
      </c>
      <c r="T58" s="23">
        <f>SUM('[11]glote'!J583)</f>
        <v>0</v>
      </c>
      <c r="U58" s="96">
        <f t="shared" si="12"/>
        <v>0</v>
      </c>
      <c r="V58" s="23">
        <f t="shared" si="13"/>
        <v>0</v>
      </c>
      <c r="W58" s="96">
        <f t="shared" si="14"/>
        <v>0</v>
      </c>
      <c r="X58" s="23">
        <f>SUM('[11]glote'!N583)</f>
        <v>0</v>
      </c>
      <c r="Y58" s="24">
        <f t="shared" si="15"/>
        <v>0</v>
      </c>
      <c r="Z58" s="95">
        <f>SUM('[11]glote'!F615)</f>
        <v>0</v>
      </c>
      <c r="AA58" s="89">
        <f t="shared" si="16"/>
        <v>0</v>
      </c>
      <c r="AB58" s="23">
        <f>SUM('[11]glote'!J615)</f>
        <v>0</v>
      </c>
      <c r="AC58" s="96">
        <f t="shared" si="17"/>
        <v>0</v>
      </c>
      <c r="AD58" s="23">
        <f t="shared" si="18"/>
        <v>0</v>
      </c>
      <c r="AE58" s="96">
        <f t="shared" si="19"/>
        <v>0</v>
      </c>
      <c r="AF58" s="23">
        <f>SUM('[11]glote'!N615)</f>
        <v>0</v>
      </c>
      <c r="AG58" s="24">
        <f t="shared" si="20"/>
        <v>0</v>
      </c>
      <c r="AH58" s="95">
        <f>SUM('[11]glote'!F640)</f>
        <v>0</v>
      </c>
      <c r="AI58" s="89">
        <f t="shared" si="21"/>
        <v>0</v>
      </c>
      <c r="AJ58" s="23">
        <f>SUM('[11]glote'!J640)</f>
        <v>0</v>
      </c>
      <c r="AK58" s="96">
        <f t="shared" si="22"/>
        <v>0</v>
      </c>
      <c r="AL58" s="23">
        <f t="shared" si="23"/>
        <v>0</v>
      </c>
      <c r="AM58" s="96">
        <f t="shared" si="24"/>
        <v>0</v>
      </c>
      <c r="AN58" s="23">
        <f>SUM('[11]glote'!N640)</f>
        <v>0</v>
      </c>
      <c r="AO58" s="24">
        <f t="shared" si="25"/>
        <v>0</v>
      </c>
      <c r="AP58" s="95">
        <f>SUM('[11]glote'!F655)</f>
        <v>1662721.718</v>
      </c>
      <c r="AQ58" s="89">
        <f t="shared" si="26"/>
        <v>0.29441743722921826</v>
      </c>
      <c r="AR58" s="23">
        <f>SUM('[11]glote'!J655)</f>
        <v>1625092.944</v>
      </c>
      <c r="AS58" s="96">
        <f t="shared" si="27"/>
        <v>97.73691691203373</v>
      </c>
      <c r="AT58" s="23">
        <f t="shared" si="28"/>
        <v>5892.800000000047</v>
      </c>
      <c r="AU58" s="96">
        <f t="shared" si="29"/>
        <v>0.35440687014590655</v>
      </c>
      <c r="AV58" s="23">
        <f>SUM('[11]glote'!N655)</f>
        <v>1630985.744</v>
      </c>
      <c r="AW58" s="24">
        <f t="shared" si="30"/>
        <v>98.09132378217964</v>
      </c>
      <c r="AX58" s="95">
        <f>SUM('[11]glote'!F763)</f>
        <v>0</v>
      </c>
      <c r="AY58" s="89">
        <f t="shared" si="31"/>
        <v>0</v>
      </c>
      <c r="AZ58" s="23">
        <f>SUM('[11]glote'!J763)</f>
        <v>0</v>
      </c>
      <c r="BA58" s="96">
        <f t="shared" si="32"/>
        <v>0</v>
      </c>
      <c r="BB58" s="23">
        <f t="shared" si="33"/>
        <v>0</v>
      </c>
      <c r="BC58" s="96">
        <f t="shared" si="34"/>
        <v>0</v>
      </c>
      <c r="BD58" s="23">
        <f>SUM('[11]glote'!N763)</f>
        <v>0</v>
      </c>
      <c r="BE58" s="24">
        <f t="shared" si="35"/>
        <v>0</v>
      </c>
      <c r="BF58" s="97">
        <f t="shared" si="47"/>
        <v>1662721.718</v>
      </c>
      <c r="BG58" s="22">
        <f t="shared" si="0"/>
        <v>0.018492296387935772</v>
      </c>
      <c r="BH58" s="26">
        <f t="shared" si="48"/>
        <v>1625092.944</v>
      </c>
      <c r="BI58" s="22">
        <f t="shared" si="36"/>
        <v>97.73691691203373</v>
      </c>
      <c r="BJ58" s="26">
        <f t="shared" si="49"/>
        <v>5892.800000000047</v>
      </c>
      <c r="BK58" s="22">
        <f t="shared" si="37"/>
        <v>0.35440687014590655</v>
      </c>
      <c r="BL58" s="26">
        <f t="shared" si="50"/>
        <v>1630985.744</v>
      </c>
      <c r="BM58" s="25">
        <f t="shared" si="38"/>
        <v>98.09132378217964</v>
      </c>
    </row>
    <row r="59" spans="1:65" ht="15">
      <c r="A59" s="133" t="s">
        <v>76</v>
      </c>
      <c r="B59" s="95">
        <f>SUM('[11]gtra'!F328)</f>
        <v>0</v>
      </c>
      <c r="C59" s="89">
        <f t="shared" si="1"/>
        <v>0</v>
      </c>
      <c r="D59" s="23">
        <f>SUM('[11]gtra'!J328)</f>
        <v>0</v>
      </c>
      <c r="E59" s="96">
        <f t="shared" si="2"/>
        <v>0</v>
      </c>
      <c r="F59" s="23">
        <f t="shared" si="3"/>
        <v>0</v>
      </c>
      <c r="G59" s="96">
        <f t="shared" si="4"/>
        <v>0</v>
      </c>
      <c r="H59" s="23">
        <f>SUM('[11]gtra'!N328)</f>
        <v>0</v>
      </c>
      <c r="I59" s="24">
        <f t="shared" si="5"/>
        <v>0</v>
      </c>
      <c r="J59" s="95">
        <f>SUM('[11]gtra'!F461)</f>
        <v>1344960133.6019998</v>
      </c>
      <c r="K59" s="89">
        <f t="shared" si="6"/>
        <v>0</v>
      </c>
      <c r="L59" s="23">
        <f>SUM('[11]gtra'!J461)</f>
        <v>240442852.30600002</v>
      </c>
      <c r="M59" s="96">
        <f t="shared" si="7"/>
        <v>17.877321884780255</v>
      </c>
      <c r="N59" s="23">
        <f t="shared" si="8"/>
        <v>397669330.37899995</v>
      </c>
      <c r="O59" s="96">
        <f t="shared" si="9"/>
        <v>29.56736935495503</v>
      </c>
      <c r="P59" s="23">
        <f>SUM('[11]gtra'!N461)</f>
        <v>638112182.685</v>
      </c>
      <c r="Q59" s="24">
        <f t="shared" si="10"/>
        <v>47.444691239735285</v>
      </c>
      <c r="R59" s="95">
        <f>SUM('[11]gtra'!F583)</f>
        <v>0</v>
      </c>
      <c r="S59" s="89">
        <f t="shared" si="11"/>
        <v>0</v>
      </c>
      <c r="T59" s="23">
        <f>SUM('[11]gtra'!J583)</f>
        <v>0</v>
      </c>
      <c r="U59" s="96">
        <f t="shared" si="12"/>
        <v>0</v>
      </c>
      <c r="V59" s="23">
        <f t="shared" si="13"/>
        <v>0</v>
      </c>
      <c r="W59" s="96">
        <f t="shared" si="14"/>
        <v>0</v>
      </c>
      <c r="X59" s="23">
        <f>SUM('[11]gtra'!N583)</f>
        <v>0</v>
      </c>
      <c r="Y59" s="24">
        <f t="shared" si="15"/>
        <v>0</v>
      </c>
      <c r="Z59" s="95">
        <f>SUM('[11]gtra'!F615)</f>
        <v>0</v>
      </c>
      <c r="AA59" s="89">
        <f t="shared" si="16"/>
        <v>0</v>
      </c>
      <c r="AB59" s="23">
        <f>SUM('[11]gtra'!J615)</f>
        <v>0</v>
      </c>
      <c r="AC59" s="96">
        <f t="shared" si="17"/>
        <v>0</v>
      </c>
      <c r="AD59" s="23">
        <f t="shared" si="18"/>
        <v>0</v>
      </c>
      <c r="AE59" s="96">
        <f t="shared" si="19"/>
        <v>0</v>
      </c>
      <c r="AF59" s="23">
        <f>SUM('[11]gtra'!N615)</f>
        <v>0</v>
      </c>
      <c r="AG59" s="24">
        <f t="shared" si="20"/>
        <v>0</v>
      </c>
      <c r="AH59" s="95">
        <f>SUM('[11]gtra'!F640)</f>
        <v>0</v>
      </c>
      <c r="AI59" s="89">
        <f t="shared" si="21"/>
        <v>0</v>
      </c>
      <c r="AJ59" s="23">
        <f>SUM('[11]gtra'!J640)</f>
        <v>0</v>
      </c>
      <c r="AK59" s="96">
        <f t="shared" si="22"/>
        <v>0</v>
      </c>
      <c r="AL59" s="23">
        <f t="shared" si="23"/>
        <v>0</v>
      </c>
      <c r="AM59" s="96">
        <f t="shared" si="24"/>
        <v>0</v>
      </c>
      <c r="AN59" s="23">
        <f>SUM('[11]gtra'!N640)</f>
        <v>0</v>
      </c>
      <c r="AO59" s="24">
        <f t="shared" si="25"/>
        <v>0</v>
      </c>
      <c r="AP59" s="95">
        <f>SUM('[11]gtra'!F655)</f>
        <v>1125491.713</v>
      </c>
      <c r="AQ59" s="89">
        <f t="shared" si="26"/>
        <v>0.1992903455683273</v>
      </c>
      <c r="AR59" s="23">
        <f>SUM('[11]gtra'!J655)</f>
        <v>3833.671</v>
      </c>
      <c r="AS59" s="96">
        <f t="shared" si="27"/>
        <v>0.34062187715104036</v>
      </c>
      <c r="AT59" s="23">
        <f t="shared" si="28"/>
        <v>680358.405</v>
      </c>
      <c r="AU59" s="96">
        <f t="shared" si="29"/>
        <v>60.449881339997035</v>
      </c>
      <c r="AV59" s="23">
        <f>SUM('[11]gtra'!N655)</f>
        <v>684192.076</v>
      </c>
      <c r="AW59" s="24">
        <f t="shared" si="30"/>
        <v>60.79050321714807</v>
      </c>
      <c r="AX59" s="95">
        <f>SUM('[11]gtra'!F763)</f>
        <v>0</v>
      </c>
      <c r="AY59" s="89">
        <f t="shared" si="31"/>
        <v>0</v>
      </c>
      <c r="AZ59" s="23">
        <f>SUM('[11]gtra'!J763)</f>
        <v>0</v>
      </c>
      <c r="BA59" s="96">
        <f t="shared" si="32"/>
        <v>0</v>
      </c>
      <c r="BB59" s="23">
        <f t="shared" si="33"/>
        <v>0</v>
      </c>
      <c r="BC59" s="96">
        <f t="shared" si="34"/>
        <v>0</v>
      </c>
      <c r="BD59" s="23">
        <f>SUM('[11]gtra'!N763)</f>
        <v>0</v>
      </c>
      <c r="BE59" s="24">
        <f t="shared" si="35"/>
        <v>0</v>
      </c>
      <c r="BF59" s="97">
        <f t="shared" si="47"/>
        <v>1346085625.3149998</v>
      </c>
      <c r="BG59" s="22">
        <f t="shared" si="0"/>
        <v>14.970763945277843</v>
      </c>
      <c r="BH59" s="26">
        <f t="shared" si="48"/>
        <v>240446685.97700003</v>
      </c>
      <c r="BI59" s="22">
        <f t="shared" si="36"/>
        <v>17.862659065297773</v>
      </c>
      <c r="BJ59" s="26">
        <f t="shared" si="49"/>
        <v>398349688.7839999</v>
      </c>
      <c r="BK59" s="22">
        <f t="shared" si="37"/>
        <v>29.593190900525475</v>
      </c>
      <c r="BL59" s="26">
        <f t="shared" si="50"/>
        <v>638796374.7609999</v>
      </c>
      <c r="BM59" s="25">
        <f t="shared" si="38"/>
        <v>47.45584996582324</v>
      </c>
    </row>
    <row r="60" spans="1:65" ht="15">
      <c r="A60" s="133" t="s">
        <v>77</v>
      </c>
      <c r="B60" s="95">
        <f>SUM('[11]gcana'!F328)</f>
        <v>0</v>
      </c>
      <c r="C60" s="89">
        <f t="shared" si="1"/>
        <v>0</v>
      </c>
      <c r="D60" s="23">
        <f>SUM('[11]gcana'!J328)</f>
        <v>0</v>
      </c>
      <c r="E60" s="96">
        <f t="shared" si="2"/>
        <v>0</v>
      </c>
      <c r="F60" s="23">
        <f t="shared" si="3"/>
        <v>0</v>
      </c>
      <c r="G60" s="96">
        <f t="shared" si="4"/>
        <v>0</v>
      </c>
      <c r="H60" s="23">
        <f>SUM('[11]gcana'!N328)</f>
        <v>0</v>
      </c>
      <c r="I60" s="24">
        <f t="shared" si="5"/>
        <v>0</v>
      </c>
      <c r="J60" s="95">
        <f>SUM('[11]gcana'!F461)</f>
        <v>0</v>
      </c>
      <c r="K60" s="89">
        <f t="shared" si="6"/>
        <v>0</v>
      </c>
      <c r="L60" s="23">
        <f>SUM('[11]gcana'!J461)</f>
        <v>0</v>
      </c>
      <c r="M60" s="96">
        <f t="shared" si="7"/>
        <v>0</v>
      </c>
      <c r="N60" s="23">
        <f t="shared" si="8"/>
        <v>0</v>
      </c>
      <c r="O60" s="96">
        <f t="shared" si="9"/>
        <v>0</v>
      </c>
      <c r="P60" s="23">
        <f>SUM('[11]gcana'!N461)</f>
        <v>0</v>
      </c>
      <c r="Q60" s="24">
        <f t="shared" si="10"/>
        <v>0</v>
      </c>
      <c r="R60" s="95">
        <f>SUM('[11]gcana'!F583)</f>
        <v>0</v>
      </c>
      <c r="S60" s="89">
        <f t="shared" si="11"/>
        <v>0</v>
      </c>
      <c r="T60" s="23">
        <f>SUM('[11]gcana'!J583)</f>
        <v>0</v>
      </c>
      <c r="U60" s="96">
        <f t="shared" si="12"/>
        <v>0</v>
      </c>
      <c r="V60" s="23">
        <f t="shared" si="13"/>
        <v>0</v>
      </c>
      <c r="W60" s="96">
        <f t="shared" si="14"/>
        <v>0</v>
      </c>
      <c r="X60" s="23">
        <f>SUM('[11]gcana'!N583)</f>
        <v>0</v>
      </c>
      <c r="Y60" s="24">
        <f t="shared" si="15"/>
        <v>0</v>
      </c>
      <c r="Z60" s="95">
        <f>SUM('[11]gcana'!F615)</f>
        <v>0</v>
      </c>
      <c r="AA60" s="89">
        <f t="shared" si="16"/>
        <v>0</v>
      </c>
      <c r="AB60" s="23">
        <f>SUM('[11]gcana'!J615)</f>
        <v>0</v>
      </c>
      <c r="AC60" s="96">
        <f t="shared" si="17"/>
        <v>0</v>
      </c>
      <c r="AD60" s="23">
        <f t="shared" si="18"/>
        <v>0</v>
      </c>
      <c r="AE60" s="96">
        <f t="shared" si="19"/>
        <v>0</v>
      </c>
      <c r="AF60" s="23">
        <f>SUM('[11]gcana'!N615)</f>
        <v>0</v>
      </c>
      <c r="AG60" s="24">
        <f t="shared" si="20"/>
        <v>0</v>
      </c>
      <c r="AH60" s="95">
        <f>SUM('[11]gcana'!F640)</f>
        <v>0</v>
      </c>
      <c r="AI60" s="89">
        <f t="shared" si="21"/>
        <v>0</v>
      </c>
      <c r="AJ60" s="23">
        <f>SUM('[11]gcana'!J640)</f>
        <v>0</v>
      </c>
      <c r="AK60" s="96">
        <f t="shared" si="22"/>
        <v>0</v>
      </c>
      <c r="AL60" s="23">
        <f t="shared" si="23"/>
        <v>0</v>
      </c>
      <c r="AM60" s="96">
        <f t="shared" si="24"/>
        <v>0</v>
      </c>
      <c r="AN60" s="23">
        <f>SUM('[11]gcana'!N640)</f>
        <v>0</v>
      </c>
      <c r="AO60" s="24">
        <f t="shared" si="25"/>
        <v>0</v>
      </c>
      <c r="AP60" s="95">
        <f>SUM('[11]gcana'!F655)</f>
        <v>12334105.536</v>
      </c>
      <c r="AQ60" s="89">
        <f t="shared" si="26"/>
        <v>2.183994894101596</v>
      </c>
      <c r="AR60" s="23">
        <f>SUM('[11]gcana'!J655)</f>
        <v>2191687.088</v>
      </c>
      <c r="AS60" s="96">
        <f t="shared" si="27"/>
        <v>17.769323293067693</v>
      </c>
      <c r="AT60" s="23">
        <f t="shared" si="28"/>
        <v>891276.2939999998</v>
      </c>
      <c r="AU60" s="96">
        <f t="shared" si="29"/>
        <v>7.226112111645221</v>
      </c>
      <c r="AV60" s="23">
        <f>SUM('[11]gcana'!N655)</f>
        <v>3082963.3819999998</v>
      </c>
      <c r="AW60" s="24">
        <f t="shared" si="30"/>
        <v>24.995435404712914</v>
      </c>
      <c r="AX60" s="95">
        <f>SUM('[11]gcana'!F763)</f>
        <v>0</v>
      </c>
      <c r="AY60" s="89">
        <f t="shared" si="31"/>
        <v>0</v>
      </c>
      <c r="AZ60" s="23">
        <f>SUM('[11]gcana'!J763)</f>
        <v>0</v>
      </c>
      <c r="BA60" s="96">
        <f t="shared" si="32"/>
        <v>0</v>
      </c>
      <c r="BB60" s="23">
        <f t="shared" si="33"/>
        <v>0</v>
      </c>
      <c r="BC60" s="96">
        <f t="shared" si="34"/>
        <v>0</v>
      </c>
      <c r="BD60" s="23">
        <f>SUM('[11]gcana'!N763)</f>
        <v>0</v>
      </c>
      <c r="BE60" s="24">
        <f t="shared" si="35"/>
        <v>0</v>
      </c>
      <c r="BF60" s="97">
        <f t="shared" si="47"/>
        <v>12334105.536</v>
      </c>
      <c r="BG60" s="22">
        <f t="shared" si="0"/>
        <v>0.1371762531171746</v>
      </c>
      <c r="BH60" s="26">
        <f t="shared" si="48"/>
        <v>2191687.088</v>
      </c>
      <c r="BI60" s="22">
        <f t="shared" si="36"/>
        <v>17.769323293067693</v>
      </c>
      <c r="BJ60" s="26">
        <f t="shared" si="49"/>
        <v>891276.2939999998</v>
      </c>
      <c r="BK60" s="22">
        <f t="shared" si="37"/>
        <v>7.226112111645221</v>
      </c>
      <c r="BL60" s="26">
        <f t="shared" si="50"/>
        <v>3082963.3819999998</v>
      </c>
      <c r="BM60" s="25">
        <f t="shared" si="38"/>
        <v>24.995435404712914</v>
      </c>
    </row>
    <row r="61" spans="1:65" ht="15">
      <c r="A61" s="133" t="s">
        <v>78</v>
      </c>
      <c r="B61" s="95">
        <f>SUM('[11]geru'!F328)</f>
        <v>0</v>
      </c>
      <c r="C61" s="89">
        <f t="shared" si="1"/>
        <v>0</v>
      </c>
      <c r="D61" s="23">
        <f>SUM('[11]geru'!J328)</f>
        <v>0</v>
      </c>
      <c r="E61" s="96">
        <f t="shared" si="2"/>
        <v>0</v>
      </c>
      <c r="F61" s="23">
        <f t="shared" si="3"/>
        <v>0</v>
      </c>
      <c r="G61" s="96">
        <f t="shared" si="4"/>
        <v>0</v>
      </c>
      <c r="H61" s="23">
        <f>SUM('[11]geru'!N328)</f>
        <v>0</v>
      </c>
      <c r="I61" s="24">
        <f t="shared" si="5"/>
        <v>0</v>
      </c>
      <c r="J61" s="95">
        <f>SUM('[11]geru'!F461)</f>
        <v>9730838.089</v>
      </c>
      <c r="K61" s="89">
        <f t="shared" si="6"/>
        <v>0</v>
      </c>
      <c r="L61" s="23">
        <f>SUM('[11]geru'!J461)</f>
        <v>2110487.3329999996</v>
      </c>
      <c r="M61" s="96">
        <f t="shared" si="7"/>
        <v>21.6886491553667</v>
      </c>
      <c r="N61" s="23">
        <f t="shared" si="8"/>
        <v>2669222.495</v>
      </c>
      <c r="O61" s="96">
        <f t="shared" si="9"/>
        <v>27.430550900002753</v>
      </c>
      <c r="P61" s="23">
        <f>SUM('[11]geru'!N461)</f>
        <v>4779709.828</v>
      </c>
      <c r="Q61" s="24">
        <f t="shared" si="10"/>
        <v>49.119200055369454</v>
      </c>
      <c r="R61" s="95">
        <f>SUM('[11]geru'!F583)</f>
        <v>0</v>
      </c>
      <c r="S61" s="89">
        <f t="shared" si="11"/>
        <v>0</v>
      </c>
      <c r="T61" s="23">
        <f>SUM('[11]geru'!J583)</f>
        <v>0</v>
      </c>
      <c r="U61" s="96">
        <f t="shared" si="12"/>
        <v>0</v>
      </c>
      <c r="V61" s="23">
        <f t="shared" si="13"/>
        <v>0</v>
      </c>
      <c r="W61" s="96">
        <f t="shared" si="14"/>
        <v>0</v>
      </c>
      <c r="X61" s="23">
        <f>SUM('[11]geru'!N583)</f>
        <v>0</v>
      </c>
      <c r="Y61" s="24">
        <f t="shared" si="15"/>
        <v>0</v>
      </c>
      <c r="Z61" s="95">
        <f>SUM('[11]geru'!F615)</f>
        <v>0</v>
      </c>
      <c r="AA61" s="89">
        <f t="shared" si="16"/>
        <v>0</v>
      </c>
      <c r="AB61" s="23">
        <f>SUM('[11]geru'!J615)</f>
        <v>0</v>
      </c>
      <c r="AC61" s="96">
        <f t="shared" si="17"/>
        <v>0</v>
      </c>
      <c r="AD61" s="23">
        <f t="shared" si="18"/>
        <v>0</v>
      </c>
      <c r="AE61" s="96">
        <f t="shared" si="19"/>
        <v>0</v>
      </c>
      <c r="AF61" s="23">
        <f>SUM('[11]geru'!N615)</f>
        <v>0</v>
      </c>
      <c r="AG61" s="24">
        <f t="shared" si="20"/>
        <v>0</v>
      </c>
      <c r="AH61" s="95">
        <f>SUM('[11]geru'!F640)</f>
        <v>0</v>
      </c>
      <c r="AI61" s="89">
        <f t="shared" si="21"/>
        <v>0</v>
      </c>
      <c r="AJ61" s="23">
        <f>SUM('[11]geru'!J640)</f>
        <v>0</v>
      </c>
      <c r="AK61" s="96">
        <f t="shared" si="22"/>
        <v>0</v>
      </c>
      <c r="AL61" s="23">
        <f t="shared" si="23"/>
        <v>0</v>
      </c>
      <c r="AM61" s="96">
        <f t="shared" si="24"/>
        <v>0</v>
      </c>
      <c r="AN61" s="23">
        <f>SUM('[11]geru'!N640)</f>
        <v>0</v>
      </c>
      <c r="AO61" s="24">
        <f t="shared" si="25"/>
        <v>0</v>
      </c>
      <c r="AP61" s="95">
        <f>SUM('[11]geru'!F655)</f>
        <v>666500</v>
      </c>
      <c r="AQ61" s="89">
        <f t="shared" si="26"/>
        <v>0.11801687545725194</v>
      </c>
      <c r="AR61" s="23">
        <f>SUM('[11]geru'!J655)</f>
        <v>149215.41</v>
      </c>
      <c r="AS61" s="96">
        <f t="shared" si="27"/>
        <v>22.387908477119282</v>
      </c>
      <c r="AT61" s="23">
        <f t="shared" si="28"/>
        <v>351965.046</v>
      </c>
      <c r="AU61" s="96">
        <f t="shared" si="29"/>
        <v>52.80795888972243</v>
      </c>
      <c r="AV61" s="23">
        <f>SUM('[11]geru'!N655)</f>
        <v>501180.456</v>
      </c>
      <c r="AW61" s="24">
        <f t="shared" si="30"/>
        <v>75.19586736684171</v>
      </c>
      <c r="AX61" s="95">
        <f>SUM('[11]geru'!F763)</f>
        <v>0</v>
      </c>
      <c r="AY61" s="89">
        <f t="shared" si="31"/>
        <v>0</v>
      </c>
      <c r="AZ61" s="23">
        <f>SUM('[11]geru'!J763)</f>
        <v>0</v>
      </c>
      <c r="BA61" s="96">
        <f t="shared" si="32"/>
        <v>0</v>
      </c>
      <c r="BB61" s="23">
        <f t="shared" si="33"/>
        <v>0</v>
      </c>
      <c r="BC61" s="96">
        <f t="shared" si="34"/>
        <v>0</v>
      </c>
      <c r="BD61" s="23">
        <f>SUM('[11]geru'!N763)</f>
        <v>0</v>
      </c>
      <c r="BE61" s="24">
        <f t="shared" si="35"/>
        <v>0</v>
      </c>
      <c r="BF61" s="97">
        <f t="shared" si="47"/>
        <v>10397338.089</v>
      </c>
      <c r="BG61" s="22">
        <f t="shared" si="0"/>
        <v>0.11563610164341505</v>
      </c>
      <c r="BH61" s="26">
        <f t="shared" si="48"/>
        <v>2259702.743</v>
      </c>
      <c r="BI61" s="22">
        <f t="shared" si="36"/>
        <v>21.733473737770264</v>
      </c>
      <c r="BJ61" s="26">
        <f t="shared" si="49"/>
        <v>3021187.541</v>
      </c>
      <c r="BK61" s="22">
        <f t="shared" si="37"/>
        <v>29.05731750895265</v>
      </c>
      <c r="BL61" s="26">
        <f t="shared" si="50"/>
        <v>5280890.284</v>
      </c>
      <c r="BM61" s="25">
        <f t="shared" si="38"/>
        <v>50.79079124672292</v>
      </c>
    </row>
    <row r="62" spans="1:65" ht="15">
      <c r="A62" s="133" t="s">
        <v>79</v>
      </c>
      <c r="B62" s="95">
        <f>SUM('[11]gmet'!F328)</f>
        <v>28143831.268000003</v>
      </c>
      <c r="C62" s="89">
        <f t="shared" si="1"/>
        <v>0.6240070404735664</v>
      </c>
      <c r="D62" s="23">
        <f>SUM('[11]gmet'!J328)</f>
        <v>3649613.383</v>
      </c>
      <c r="E62" s="96">
        <f t="shared" si="2"/>
        <v>12.967720521937858</v>
      </c>
      <c r="F62" s="23">
        <f t="shared" si="3"/>
        <v>8445327.568</v>
      </c>
      <c r="G62" s="96">
        <f t="shared" si="4"/>
        <v>30.007739485002084</v>
      </c>
      <c r="H62" s="23">
        <f>SUM('[11]gmet'!N328)</f>
        <v>12094940.951</v>
      </c>
      <c r="I62" s="24">
        <f t="shared" si="5"/>
        <v>42.97546000693994</v>
      </c>
      <c r="J62" s="95">
        <f>SUM('[11]gmet'!F461)</f>
        <v>1348600.1639999999</v>
      </c>
      <c r="K62" s="89">
        <f t="shared" si="6"/>
        <v>0</v>
      </c>
      <c r="L62" s="23">
        <f>SUM('[11]gmet'!J461)</f>
        <v>127920.607</v>
      </c>
      <c r="M62" s="96">
        <f t="shared" si="7"/>
        <v>9.485436114777162</v>
      </c>
      <c r="N62" s="23">
        <f t="shared" si="8"/>
        <v>331576.31</v>
      </c>
      <c r="O62" s="96">
        <f t="shared" si="9"/>
        <v>24.58670248241198</v>
      </c>
      <c r="P62" s="23">
        <f>SUM('[11]gmet'!N461)</f>
        <v>459496.917</v>
      </c>
      <c r="Q62" s="24">
        <f t="shared" si="10"/>
        <v>34.07213859718914</v>
      </c>
      <c r="R62" s="95">
        <f>SUM('[11]gmet'!F583)</f>
        <v>0</v>
      </c>
      <c r="S62" s="89">
        <f t="shared" si="11"/>
        <v>0</v>
      </c>
      <c r="T62" s="23">
        <f>SUM('[11]gmet'!J583)</f>
        <v>0</v>
      </c>
      <c r="U62" s="96">
        <f t="shared" si="12"/>
        <v>0</v>
      </c>
      <c r="V62" s="23">
        <f t="shared" si="13"/>
        <v>0</v>
      </c>
      <c r="W62" s="96">
        <f t="shared" si="14"/>
        <v>0</v>
      </c>
      <c r="X62" s="23">
        <f>SUM('[11]gmet'!N583)</f>
        <v>0</v>
      </c>
      <c r="Y62" s="24">
        <f t="shared" si="15"/>
        <v>0</v>
      </c>
      <c r="Z62" s="95">
        <f>SUM('[11]gmet'!F615)</f>
        <v>0</v>
      </c>
      <c r="AA62" s="89">
        <f t="shared" si="16"/>
        <v>0</v>
      </c>
      <c r="AB62" s="23">
        <f>SUM('[11]gmet'!J615)</f>
        <v>0</v>
      </c>
      <c r="AC62" s="96">
        <f t="shared" si="17"/>
        <v>0</v>
      </c>
      <c r="AD62" s="23">
        <f t="shared" si="18"/>
        <v>0</v>
      </c>
      <c r="AE62" s="96">
        <f t="shared" si="19"/>
        <v>0</v>
      </c>
      <c r="AF62" s="23">
        <f>SUM('[11]gmet'!N615)</f>
        <v>0</v>
      </c>
      <c r="AG62" s="24">
        <f t="shared" si="20"/>
        <v>0</v>
      </c>
      <c r="AH62" s="95">
        <f>SUM('[11]gmet'!F640)</f>
        <v>0</v>
      </c>
      <c r="AI62" s="89">
        <f t="shared" si="21"/>
        <v>0</v>
      </c>
      <c r="AJ62" s="23">
        <f>SUM('[11]gmet'!J640)</f>
        <v>0</v>
      </c>
      <c r="AK62" s="96">
        <f t="shared" si="22"/>
        <v>0</v>
      </c>
      <c r="AL62" s="23">
        <f t="shared" si="23"/>
        <v>0</v>
      </c>
      <c r="AM62" s="96">
        <f t="shared" si="24"/>
        <v>0</v>
      </c>
      <c r="AN62" s="23">
        <f>SUM('[11]gmet'!N640)</f>
        <v>0</v>
      </c>
      <c r="AO62" s="24">
        <f t="shared" si="25"/>
        <v>0</v>
      </c>
      <c r="AP62" s="95">
        <f>SUM('[11]gmet'!F655)</f>
        <v>1951000</v>
      </c>
      <c r="AQ62" s="89">
        <f t="shared" si="26"/>
        <v>0.34546275171357615</v>
      </c>
      <c r="AR62" s="23">
        <f>SUM('[11]gmet'!J655)</f>
        <v>274023.005</v>
      </c>
      <c r="AS62" s="96">
        <f t="shared" si="27"/>
        <v>14.045259097898514</v>
      </c>
      <c r="AT62" s="23">
        <f t="shared" si="28"/>
        <v>1084255.08</v>
      </c>
      <c r="AU62" s="96">
        <f t="shared" si="29"/>
        <v>55.574324961558176</v>
      </c>
      <c r="AV62" s="23">
        <f>SUM('[11]gmet'!N655)</f>
        <v>1358278.085</v>
      </c>
      <c r="AW62" s="24">
        <f t="shared" si="30"/>
        <v>69.61958405945668</v>
      </c>
      <c r="AX62" s="95">
        <f>SUM('[11]gmet'!F763)</f>
        <v>0</v>
      </c>
      <c r="AY62" s="89">
        <f t="shared" si="31"/>
        <v>0</v>
      </c>
      <c r="AZ62" s="23">
        <f>SUM('[11]gmet'!J763)</f>
        <v>0</v>
      </c>
      <c r="BA62" s="96">
        <f t="shared" si="32"/>
        <v>0</v>
      </c>
      <c r="BB62" s="23">
        <f t="shared" si="33"/>
        <v>0</v>
      </c>
      <c r="BC62" s="96">
        <f t="shared" si="34"/>
        <v>0</v>
      </c>
      <c r="BD62" s="23">
        <f>SUM('[11]gmet'!N763)</f>
        <v>0</v>
      </c>
      <c r="BE62" s="24">
        <f t="shared" si="35"/>
        <v>0</v>
      </c>
      <c r="BF62" s="97">
        <f t="shared" si="47"/>
        <v>31443431.432000004</v>
      </c>
      <c r="BG62" s="22">
        <f t="shared" si="0"/>
        <v>0.34970449185789715</v>
      </c>
      <c r="BH62" s="26">
        <f t="shared" si="48"/>
        <v>4051556.9949999996</v>
      </c>
      <c r="BI62" s="22">
        <f t="shared" si="36"/>
        <v>12.885225341139858</v>
      </c>
      <c r="BJ62" s="26">
        <f t="shared" si="49"/>
        <v>9861158.958</v>
      </c>
      <c r="BK62" s="22">
        <f t="shared" si="37"/>
        <v>31.36158653461814</v>
      </c>
      <c r="BL62" s="26">
        <f t="shared" si="50"/>
        <v>13912715.953</v>
      </c>
      <c r="BM62" s="25">
        <f t="shared" si="38"/>
        <v>44.246811875758</v>
      </c>
    </row>
    <row r="63" spans="1:65" ht="15.75" thickBot="1">
      <c r="A63" s="134" t="s">
        <v>80</v>
      </c>
      <c r="B63" s="99">
        <f>SUM(B56:B62)</f>
        <v>28143831.268000003</v>
      </c>
      <c r="C63" s="100">
        <f t="shared" si="1"/>
        <v>0.6240070404735664</v>
      </c>
      <c r="D63" s="49">
        <f>SUM(D56:D62)</f>
        <v>3649613.383</v>
      </c>
      <c r="E63" s="100">
        <f t="shared" si="2"/>
        <v>12.967720521937858</v>
      </c>
      <c r="F63" s="49">
        <f t="shared" si="3"/>
        <v>8445327.568</v>
      </c>
      <c r="G63" s="100">
        <f t="shared" si="4"/>
        <v>30.007739485002084</v>
      </c>
      <c r="H63" s="49">
        <f>SUM(H56:H62)</f>
        <v>12094940.951</v>
      </c>
      <c r="I63" s="50">
        <f t="shared" si="5"/>
        <v>42.97546000693994</v>
      </c>
      <c r="J63" s="99">
        <f>SUM(J56:J62)</f>
        <v>1751624486.6689997</v>
      </c>
      <c r="K63" s="100">
        <f t="shared" si="6"/>
        <v>0</v>
      </c>
      <c r="L63" s="49">
        <f>SUM(L56:L62)</f>
        <v>317504658.82400006</v>
      </c>
      <c r="M63" s="100">
        <f t="shared" si="7"/>
        <v>18.126297116785977</v>
      </c>
      <c r="N63" s="49">
        <f t="shared" si="8"/>
        <v>480601152.27299994</v>
      </c>
      <c r="O63" s="100">
        <f t="shared" si="9"/>
        <v>27.43745340001164</v>
      </c>
      <c r="P63" s="49">
        <f>SUM(P56:P62)</f>
        <v>798105811.097</v>
      </c>
      <c r="Q63" s="50">
        <f t="shared" si="10"/>
        <v>45.56375051679762</v>
      </c>
      <c r="R63" s="99">
        <f>SUM(R56:R62)</f>
        <v>275815861.06200004</v>
      </c>
      <c r="S63" s="100">
        <f t="shared" si="11"/>
        <v>0</v>
      </c>
      <c r="T63" s="49">
        <f>SUM(T56:T62)</f>
        <v>22911588.184</v>
      </c>
      <c r="U63" s="100">
        <f t="shared" si="12"/>
        <v>8.306842143081015</v>
      </c>
      <c r="V63" s="49">
        <f t="shared" si="13"/>
        <v>115112214.561</v>
      </c>
      <c r="W63" s="100">
        <f t="shared" si="14"/>
        <v>41.73516857144201</v>
      </c>
      <c r="X63" s="49">
        <f>SUM(X56:X62)</f>
        <v>138023802.745</v>
      </c>
      <c r="Y63" s="50">
        <f t="shared" si="15"/>
        <v>50.04201071452302</v>
      </c>
      <c r="Z63" s="99">
        <f>SUM(Z56:Z62)</f>
        <v>0</v>
      </c>
      <c r="AA63" s="100">
        <f t="shared" si="16"/>
        <v>0</v>
      </c>
      <c r="AB63" s="49">
        <f>SUM(AB56:AB62)</f>
        <v>0</v>
      </c>
      <c r="AC63" s="100">
        <f t="shared" si="17"/>
        <v>0</v>
      </c>
      <c r="AD63" s="49">
        <f t="shared" si="18"/>
        <v>0</v>
      </c>
      <c r="AE63" s="100">
        <f t="shared" si="19"/>
        <v>0</v>
      </c>
      <c r="AF63" s="49">
        <f>SUM(AF56:AF62)</f>
        <v>0</v>
      </c>
      <c r="AG63" s="50">
        <f t="shared" si="20"/>
        <v>0</v>
      </c>
      <c r="AH63" s="99">
        <f>SUM(AH56:AH62)</f>
        <v>0</v>
      </c>
      <c r="AI63" s="100">
        <f t="shared" si="21"/>
        <v>0</v>
      </c>
      <c r="AJ63" s="49">
        <f>SUM(AJ56:AJ62)</f>
        <v>0</v>
      </c>
      <c r="AK63" s="100">
        <f t="shared" si="22"/>
        <v>0</v>
      </c>
      <c r="AL63" s="49">
        <f t="shared" si="23"/>
        <v>0</v>
      </c>
      <c r="AM63" s="100">
        <f t="shared" si="24"/>
        <v>0</v>
      </c>
      <c r="AN63" s="49">
        <f>SUM(AN56:AN62)</f>
        <v>0</v>
      </c>
      <c r="AO63" s="50">
        <f t="shared" si="25"/>
        <v>0</v>
      </c>
      <c r="AP63" s="99">
        <f>SUM(AP56:AP62)</f>
        <v>78616361.988</v>
      </c>
      <c r="AQ63" s="100">
        <f t="shared" si="26"/>
        <v>13.920566244021055</v>
      </c>
      <c r="AR63" s="49">
        <f>SUM(AR56:AR62)</f>
        <v>8271823.86</v>
      </c>
      <c r="AS63" s="100">
        <f t="shared" si="27"/>
        <v>10.521758640094044</v>
      </c>
      <c r="AT63" s="49">
        <f t="shared" si="28"/>
        <v>14139463.779000003</v>
      </c>
      <c r="AU63" s="100">
        <f t="shared" si="29"/>
        <v>17.985395687933575</v>
      </c>
      <c r="AV63" s="49">
        <f>SUM(AV56:AV62)</f>
        <v>22411287.639000002</v>
      </c>
      <c r="AW63" s="50">
        <f t="shared" si="30"/>
        <v>28.507154328027617</v>
      </c>
      <c r="AX63" s="99">
        <f>SUM(AX56:AX62)</f>
        <v>0</v>
      </c>
      <c r="AY63" s="100">
        <f t="shared" si="31"/>
        <v>0</v>
      </c>
      <c r="AZ63" s="49">
        <f>SUM(AZ56:AZ62)</f>
        <v>0</v>
      </c>
      <c r="BA63" s="100">
        <f t="shared" si="32"/>
        <v>0</v>
      </c>
      <c r="BB63" s="49">
        <f t="shared" si="33"/>
        <v>0</v>
      </c>
      <c r="BC63" s="100">
        <f t="shared" si="34"/>
        <v>0</v>
      </c>
      <c r="BD63" s="49">
        <f>SUM(BD56:BD62)</f>
        <v>0</v>
      </c>
      <c r="BE63" s="50">
        <f t="shared" si="35"/>
        <v>0</v>
      </c>
      <c r="BF63" s="101">
        <f>SUM(BF56:BF62)</f>
        <v>2134200540.9869998</v>
      </c>
      <c r="BG63" s="104">
        <f t="shared" si="0"/>
        <v>23.73594362061762</v>
      </c>
      <c r="BH63" s="103">
        <f>SUM(BH56:BH62)</f>
        <v>352337684.25100005</v>
      </c>
      <c r="BI63" s="104">
        <f t="shared" si="36"/>
        <v>16.50911793359658</v>
      </c>
      <c r="BJ63" s="103">
        <f>SUM(BJ56:BJ62)</f>
        <v>618298158.1809999</v>
      </c>
      <c r="BK63" s="104">
        <f t="shared" si="37"/>
        <v>28.970949369877708</v>
      </c>
      <c r="BL63" s="103">
        <f>SUM(BL56:BL62)</f>
        <v>970635842.4319999</v>
      </c>
      <c r="BM63" s="105">
        <f t="shared" si="38"/>
        <v>45.48006730347429</v>
      </c>
    </row>
    <row r="64" spans="1:65" ht="15">
      <c r="A64" s="135" t="s">
        <v>81</v>
      </c>
      <c r="B64" s="107">
        <f>SUM('[12]vic'!F328+'[12]vict'!F328)</f>
        <v>0</v>
      </c>
      <c r="C64" s="89">
        <f t="shared" si="1"/>
        <v>0</v>
      </c>
      <c r="D64" s="56">
        <f>SUM('[12]vic'!J328+'[12]vict'!J328)</f>
        <v>0</v>
      </c>
      <c r="E64" s="89">
        <f t="shared" si="2"/>
        <v>0</v>
      </c>
      <c r="F64" s="56">
        <f t="shared" si="3"/>
        <v>0</v>
      </c>
      <c r="G64" s="89">
        <f t="shared" si="4"/>
        <v>0</v>
      </c>
      <c r="H64" s="56">
        <f>SUM('[12]vic'!N328+'[12]vict'!N328)</f>
        <v>0</v>
      </c>
      <c r="I64" s="57">
        <f t="shared" si="5"/>
        <v>0</v>
      </c>
      <c r="J64" s="107">
        <f>SUM('[12]vic'!F461+'[12]vict'!F461)</f>
        <v>0</v>
      </c>
      <c r="K64" s="89">
        <f t="shared" si="6"/>
        <v>0</v>
      </c>
      <c r="L64" s="56">
        <f>SUM('[12]vic'!J461+'[12]vict'!J461)</f>
        <v>0</v>
      </c>
      <c r="M64" s="89">
        <f t="shared" si="7"/>
        <v>0</v>
      </c>
      <c r="N64" s="56">
        <f t="shared" si="8"/>
        <v>0</v>
      </c>
      <c r="O64" s="89">
        <f t="shared" si="9"/>
        <v>0</v>
      </c>
      <c r="P64" s="56">
        <f>SUM('[12]vic'!N461+'[12]vict'!N461)</f>
        <v>0</v>
      </c>
      <c r="Q64" s="57">
        <f t="shared" si="10"/>
        <v>0</v>
      </c>
      <c r="R64" s="107">
        <f>SUM('[12]vic'!F583+'[12]vict'!F583)</f>
        <v>0</v>
      </c>
      <c r="S64" s="89">
        <f t="shared" si="11"/>
        <v>0</v>
      </c>
      <c r="T64" s="56">
        <f>SUM('[12]vic'!J583+'[12]vict'!J583)</f>
        <v>0</v>
      </c>
      <c r="U64" s="89">
        <f t="shared" si="12"/>
        <v>0</v>
      </c>
      <c r="V64" s="56">
        <f t="shared" si="13"/>
        <v>0</v>
      </c>
      <c r="W64" s="89">
        <f t="shared" si="14"/>
        <v>0</v>
      </c>
      <c r="X64" s="56">
        <f>SUM('[12]vic'!N583+'[12]vict'!N583)</f>
        <v>0</v>
      </c>
      <c r="Y64" s="57">
        <f t="shared" si="15"/>
        <v>0</v>
      </c>
      <c r="Z64" s="107">
        <f>SUM('[12]vic'!F615+'[12]vict'!F615)</f>
        <v>0</v>
      </c>
      <c r="AA64" s="89">
        <f t="shared" si="16"/>
        <v>0</v>
      </c>
      <c r="AB64" s="56">
        <f>SUM('[12]vic'!J615+'[12]vict'!J615)</f>
        <v>0</v>
      </c>
      <c r="AC64" s="89">
        <f t="shared" si="17"/>
        <v>0</v>
      </c>
      <c r="AD64" s="56">
        <f t="shared" si="18"/>
        <v>0</v>
      </c>
      <c r="AE64" s="89">
        <f t="shared" si="19"/>
        <v>0</v>
      </c>
      <c r="AF64" s="56">
        <f>SUM('[12]vic'!N615+'[12]vict'!N615)</f>
        <v>0</v>
      </c>
      <c r="AG64" s="57">
        <f t="shared" si="20"/>
        <v>0</v>
      </c>
      <c r="AH64" s="107">
        <f>SUM('[12]vic'!F640+'[12]vict'!F640)</f>
        <v>0</v>
      </c>
      <c r="AI64" s="89">
        <f t="shared" si="21"/>
        <v>0</v>
      </c>
      <c r="AJ64" s="56">
        <f>SUM('[12]vic'!J640+'[12]vict'!J640)</f>
        <v>0</v>
      </c>
      <c r="AK64" s="89">
        <f t="shared" si="22"/>
        <v>0</v>
      </c>
      <c r="AL64" s="56">
        <f t="shared" si="23"/>
        <v>0</v>
      </c>
      <c r="AM64" s="89">
        <f t="shared" si="24"/>
        <v>0</v>
      </c>
      <c r="AN64" s="56">
        <f>SUM('[12]vic'!N640+'[12]vict'!N640)</f>
        <v>0</v>
      </c>
      <c r="AO64" s="57">
        <f t="shared" si="25"/>
        <v>0</v>
      </c>
      <c r="AP64" s="107">
        <f>SUM('[12]vic'!F655+'[12]vict'!F655)</f>
        <v>0</v>
      </c>
      <c r="AQ64" s="89">
        <f t="shared" si="26"/>
        <v>0</v>
      </c>
      <c r="AR64" s="56">
        <f>SUM('[12]vic'!J655+'[12]vict'!J655)</f>
        <v>0</v>
      </c>
      <c r="AS64" s="89">
        <f t="shared" si="27"/>
        <v>0</v>
      </c>
      <c r="AT64" s="56">
        <f t="shared" si="28"/>
        <v>0</v>
      </c>
      <c r="AU64" s="89">
        <f t="shared" si="29"/>
        <v>0</v>
      </c>
      <c r="AV64" s="56">
        <f>SUM('[12]vic'!N655+'[12]vict'!N655)</f>
        <v>0</v>
      </c>
      <c r="AW64" s="57">
        <f t="shared" si="30"/>
        <v>0</v>
      </c>
      <c r="AX64" s="107">
        <f>SUM('[12]vic'!F763+'[12]vict'!F763)</f>
        <v>0</v>
      </c>
      <c r="AY64" s="89">
        <f t="shared" si="31"/>
        <v>0</v>
      </c>
      <c r="AZ64" s="56">
        <f>SUM('[12]vic'!J763+'[12]vict'!J763)</f>
        <v>0</v>
      </c>
      <c r="BA64" s="89">
        <f t="shared" si="32"/>
        <v>0</v>
      </c>
      <c r="BB64" s="56">
        <f t="shared" si="33"/>
        <v>0</v>
      </c>
      <c r="BC64" s="89">
        <f t="shared" si="34"/>
        <v>0</v>
      </c>
      <c r="BD64" s="56">
        <f>SUM('[12]vic'!N763+'[12]vict'!N763)</f>
        <v>0</v>
      </c>
      <c r="BE64" s="57">
        <f t="shared" si="35"/>
        <v>0</v>
      </c>
      <c r="BF64" s="97">
        <f aca="true" t="shared" si="51" ref="BF64:BF85">SUM(B64+J64+R64+Z64+AH64+AP64+AX64)</f>
        <v>0</v>
      </c>
      <c r="BG64" s="22">
        <f t="shared" si="0"/>
        <v>0</v>
      </c>
      <c r="BH64" s="26">
        <f aca="true" t="shared" si="52" ref="BH64:BH85">SUM(D64+L64+T64+AB64+AJ64+AR64+AZ64)</f>
        <v>0</v>
      </c>
      <c r="BI64" s="22">
        <f t="shared" si="36"/>
        <v>0</v>
      </c>
      <c r="BJ64" s="26">
        <f aca="true" t="shared" si="53" ref="BJ64:BJ85">SUM(F64+N64+V64+AD64+AL64+AT64+BB64)</f>
        <v>0</v>
      </c>
      <c r="BK64" s="22">
        <f t="shared" si="37"/>
        <v>0</v>
      </c>
      <c r="BL64" s="26">
        <f aca="true" t="shared" si="54" ref="BL64:BL85">SUM(BH64+BJ64)</f>
        <v>0</v>
      </c>
      <c r="BM64" s="25">
        <f t="shared" si="38"/>
        <v>0</v>
      </c>
    </row>
    <row r="65" spans="1:65" ht="15">
      <c r="A65" s="136" t="s">
        <v>82</v>
      </c>
      <c r="B65" s="95">
        <f>SUM('[12]tun'!F328)</f>
        <v>1177962.104</v>
      </c>
      <c r="C65" s="89">
        <f t="shared" si="1"/>
        <v>0.026117860049240237</v>
      </c>
      <c r="D65" s="23">
        <f>SUM('[12]tun'!J328)</f>
        <v>112686.038</v>
      </c>
      <c r="E65" s="96">
        <f t="shared" si="2"/>
        <v>9.566185331204847</v>
      </c>
      <c r="F65" s="23">
        <f t="shared" si="3"/>
        <v>444610.94600000005</v>
      </c>
      <c r="G65" s="96">
        <f t="shared" si="4"/>
        <v>37.74407890459607</v>
      </c>
      <c r="H65" s="23">
        <f>SUM('[12]tun'!N328)</f>
        <v>557296.984</v>
      </c>
      <c r="I65" s="24">
        <f t="shared" si="5"/>
        <v>47.31026423580092</v>
      </c>
      <c r="J65" s="95">
        <f>SUM('[12]tun'!F461)</f>
        <v>0</v>
      </c>
      <c r="K65" s="89">
        <f t="shared" si="6"/>
        <v>0</v>
      </c>
      <c r="L65" s="23">
        <f>SUM('[12]tun'!J461)</f>
        <v>0</v>
      </c>
      <c r="M65" s="96">
        <f t="shared" si="7"/>
        <v>0</v>
      </c>
      <c r="N65" s="23">
        <f t="shared" si="8"/>
        <v>0</v>
      </c>
      <c r="O65" s="96">
        <f t="shared" si="9"/>
        <v>0</v>
      </c>
      <c r="P65" s="23">
        <f>SUM('[12]tun'!N461)</f>
        <v>0</v>
      </c>
      <c r="Q65" s="24">
        <f t="shared" si="10"/>
        <v>0</v>
      </c>
      <c r="R65" s="95">
        <f>SUM('[12]tun'!F583)</f>
        <v>0</v>
      </c>
      <c r="S65" s="89">
        <f t="shared" si="11"/>
        <v>0</v>
      </c>
      <c r="T65" s="23">
        <f>SUM('[12]tun'!J583)</f>
        <v>0</v>
      </c>
      <c r="U65" s="96">
        <f t="shared" si="12"/>
        <v>0</v>
      </c>
      <c r="V65" s="23">
        <f t="shared" si="13"/>
        <v>0</v>
      </c>
      <c r="W65" s="96">
        <f t="shared" si="14"/>
        <v>0</v>
      </c>
      <c r="X65" s="23">
        <f>SUM('[12]tun'!N583)</f>
        <v>0</v>
      </c>
      <c r="Y65" s="24">
        <f t="shared" si="15"/>
        <v>0</v>
      </c>
      <c r="Z65" s="95">
        <f>SUM('[12]tun'!F615)</f>
        <v>0</v>
      </c>
      <c r="AA65" s="89">
        <f t="shared" si="16"/>
        <v>0</v>
      </c>
      <c r="AB65" s="23">
        <f>SUM('[12]tun'!J615)</f>
        <v>0</v>
      </c>
      <c r="AC65" s="96">
        <f t="shared" si="17"/>
        <v>0</v>
      </c>
      <c r="AD65" s="23">
        <f t="shared" si="18"/>
        <v>0</v>
      </c>
      <c r="AE65" s="96">
        <f t="shared" si="19"/>
        <v>0</v>
      </c>
      <c r="AF65" s="23">
        <f>SUM('[12]tun'!N615)</f>
        <v>0</v>
      </c>
      <c r="AG65" s="24">
        <f t="shared" si="20"/>
        <v>0</v>
      </c>
      <c r="AH65" s="95">
        <f>SUM('[12]tun'!F640)</f>
        <v>0</v>
      </c>
      <c r="AI65" s="89">
        <f t="shared" si="21"/>
        <v>0</v>
      </c>
      <c r="AJ65" s="23">
        <f>SUM('[12]tun'!J640)</f>
        <v>0</v>
      </c>
      <c r="AK65" s="96">
        <f t="shared" si="22"/>
        <v>0</v>
      </c>
      <c r="AL65" s="23">
        <f t="shared" si="23"/>
        <v>0</v>
      </c>
      <c r="AM65" s="96">
        <f t="shared" si="24"/>
        <v>0</v>
      </c>
      <c r="AN65" s="23">
        <f>SUM('[12]tun'!N640)</f>
        <v>0</v>
      </c>
      <c r="AO65" s="24">
        <f t="shared" si="25"/>
        <v>0</v>
      </c>
      <c r="AP65" s="95">
        <f>SUM('[12]tun'!F655)</f>
        <v>155962.104</v>
      </c>
      <c r="AQ65" s="89">
        <f t="shared" si="26"/>
        <v>0.027616144341813916</v>
      </c>
      <c r="AR65" s="23">
        <f>SUM('[12]tun'!J655)</f>
        <v>0</v>
      </c>
      <c r="AS65" s="96">
        <f t="shared" si="27"/>
        <v>0</v>
      </c>
      <c r="AT65" s="23">
        <f t="shared" si="28"/>
        <v>0</v>
      </c>
      <c r="AU65" s="96">
        <f t="shared" si="29"/>
        <v>0</v>
      </c>
      <c r="AV65" s="23">
        <f>SUM('[12]tun'!N655)</f>
        <v>0</v>
      </c>
      <c r="AW65" s="24">
        <f t="shared" si="30"/>
        <v>0</v>
      </c>
      <c r="AX65" s="95">
        <f>SUM('[12]tun'!F763)</f>
        <v>0</v>
      </c>
      <c r="AY65" s="89">
        <f t="shared" si="31"/>
        <v>0</v>
      </c>
      <c r="AZ65" s="23">
        <f>SUM('[12]tun'!J763)</f>
        <v>0</v>
      </c>
      <c r="BA65" s="96">
        <f t="shared" si="32"/>
        <v>0</v>
      </c>
      <c r="BB65" s="23">
        <f t="shared" si="33"/>
        <v>0</v>
      </c>
      <c r="BC65" s="96">
        <f t="shared" si="34"/>
        <v>0</v>
      </c>
      <c r="BD65" s="23">
        <f>SUM('[12]tun'!N763)</f>
        <v>0</v>
      </c>
      <c r="BE65" s="24">
        <f t="shared" si="35"/>
        <v>0</v>
      </c>
      <c r="BF65" s="97">
        <f t="shared" si="51"/>
        <v>1333924.208</v>
      </c>
      <c r="BG65" s="22">
        <f t="shared" si="0"/>
        <v>0.014835508279190281</v>
      </c>
      <c r="BH65" s="26">
        <f t="shared" si="52"/>
        <v>112686.038</v>
      </c>
      <c r="BI65" s="22">
        <f t="shared" si="36"/>
        <v>8.447709196983102</v>
      </c>
      <c r="BJ65" s="26">
        <f t="shared" si="53"/>
        <v>444610.94600000005</v>
      </c>
      <c r="BK65" s="22">
        <f t="shared" si="37"/>
        <v>33.33105009516403</v>
      </c>
      <c r="BL65" s="26">
        <f t="shared" si="54"/>
        <v>557296.984</v>
      </c>
      <c r="BM65" s="25">
        <f t="shared" si="38"/>
        <v>41.778759292147136</v>
      </c>
    </row>
    <row r="66" spans="1:65" ht="15">
      <c r="A66" s="136" t="s">
        <v>83</v>
      </c>
      <c r="B66" s="95">
        <f>SUM('[12]sim'!F328)</f>
        <v>29100642.764</v>
      </c>
      <c r="C66" s="89">
        <f t="shared" si="1"/>
        <v>0.6452215334196247</v>
      </c>
      <c r="D66" s="23">
        <f>SUM('[12]sim'!J328)</f>
        <v>51900.15</v>
      </c>
      <c r="E66" s="96">
        <f t="shared" si="2"/>
        <v>0.17834709157766426</v>
      </c>
      <c r="F66" s="23">
        <f t="shared" si="3"/>
        <v>144924.638</v>
      </c>
      <c r="G66" s="96">
        <f t="shared" si="4"/>
        <v>0.4980118108569212</v>
      </c>
      <c r="H66" s="23">
        <f>SUM('[12]sim'!N328)</f>
        <v>196824.788</v>
      </c>
      <c r="I66" s="24">
        <f t="shared" si="5"/>
        <v>0.6763589024345855</v>
      </c>
      <c r="J66" s="95">
        <f>SUM('[12]sim'!F461)</f>
        <v>0</v>
      </c>
      <c r="K66" s="89">
        <f t="shared" si="6"/>
        <v>0</v>
      </c>
      <c r="L66" s="23">
        <f>SUM('[12]sim'!J461)</f>
        <v>0</v>
      </c>
      <c r="M66" s="96">
        <f t="shared" si="7"/>
        <v>0</v>
      </c>
      <c r="N66" s="23">
        <f t="shared" si="8"/>
        <v>0</v>
      </c>
      <c r="O66" s="96">
        <f t="shared" si="9"/>
        <v>0</v>
      </c>
      <c r="P66" s="23">
        <f>SUM('[12]sim'!N461)</f>
        <v>0</v>
      </c>
      <c r="Q66" s="24">
        <f t="shared" si="10"/>
        <v>0</v>
      </c>
      <c r="R66" s="95">
        <f>SUM('[12]sim'!F583)</f>
        <v>0</v>
      </c>
      <c r="S66" s="89">
        <f t="shared" si="11"/>
        <v>0</v>
      </c>
      <c r="T66" s="23">
        <f>SUM('[12]sim'!J583)</f>
        <v>0</v>
      </c>
      <c r="U66" s="96">
        <f t="shared" si="12"/>
        <v>0</v>
      </c>
      <c r="V66" s="23">
        <f t="shared" si="13"/>
        <v>0</v>
      </c>
      <c r="W66" s="96">
        <f t="shared" si="14"/>
        <v>0</v>
      </c>
      <c r="X66" s="23">
        <f>SUM('[12]sim'!N583)</f>
        <v>0</v>
      </c>
      <c r="Y66" s="24">
        <f t="shared" si="15"/>
        <v>0</v>
      </c>
      <c r="Z66" s="95">
        <f>SUM('[12]sim'!F615)</f>
        <v>0</v>
      </c>
      <c r="AA66" s="89">
        <f t="shared" si="16"/>
        <v>0</v>
      </c>
      <c r="AB66" s="23">
        <f>SUM('[12]sim'!J615)</f>
        <v>0</v>
      </c>
      <c r="AC66" s="96">
        <f t="shared" si="17"/>
        <v>0</v>
      </c>
      <c r="AD66" s="23">
        <f t="shared" si="18"/>
        <v>0</v>
      </c>
      <c r="AE66" s="96">
        <f t="shared" si="19"/>
        <v>0</v>
      </c>
      <c r="AF66" s="23">
        <f>SUM('[12]sim'!N615)</f>
        <v>0</v>
      </c>
      <c r="AG66" s="24">
        <f t="shared" si="20"/>
        <v>0</v>
      </c>
      <c r="AH66" s="95">
        <f>SUM('[12]sim'!F640)</f>
        <v>0</v>
      </c>
      <c r="AI66" s="89">
        <f t="shared" si="21"/>
        <v>0</v>
      </c>
      <c r="AJ66" s="23">
        <f>SUM('[12]sim'!J640)</f>
        <v>0</v>
      </c>
      <c r="AK66" s="96">
        <f t="shared" si="22"/>
        <v>0</v>
      </c>
      <c r="AL66" s="23">
        <f t="shared" si="23"/>
        <v>0</v>
      </c>
      <c r="AM66" s="96">
        <f t="shared" si="24"/>
        <v>0</v>
      </c>
      <c r="AN66" s="23">
        <f>SUM('[12]sim'!N640)</f>
        <v>0</v>
      </c>
      <c r="AO66" s="24">
        <f t="shared" si="25"/>
        <v>0</v>
      </c>
      <c r="AP66" s="95">
        <f>SUM('[12]sim'!F655)</f>
        <v>0</v>
      </c>
      <c r="AQ66" s="89">
        <f t="shared" si="26"/>
        <v>0</v>
      </c>
      <c r="AR66" s="23">
        <f>SUM('[12]sim'!J655)</f>
        <v>0</v>
      </c>
      <c r="AS66" s="96">
        <f t="shared" si="27"/>
        <v>0</v>
      </c>
      <c r="AT66" s="23">
        <f t="shared" si="28"/>
        <v>0</v>
      </c>
      <c r="AU66" s="96">
        <f t="shared" si="29"/>
        <v>0</v>
      </c>
      <c r="AV66" s="23">
        <f>SUM('[12]sim'!N655)</f>
        <v>0</v>
      </c>
      <c r="AW66" s="24">
        <f t="shared" si="30"/>
        <v>0</v>
      </c>
      <c r="AX66" s="95">
        <f>SUM('[12]sim'!F763)</f>
        <v>0</v>
      </c>
      <c r="AY66" s="89">
        <f t="shared" si="31"/>
        <v>0</v>
      </c>
      <c r="AZ66" s="23">
        <f>SUM('[12]sim'!J763)</f>
        <v>0</v>
      </c>
      <c r="BA66" s="96">
        <f t="shared" si="32"/>
        <v>0</v>
      </c>
      <c r="BB66" s="23">
        <f t="shared" si="33"/>
        <v>0</v>
      </c>
      <c r="BC66" s="96">
        <f t="shared" si="34"/>
        <v>0</v>
      </c>
      <c r="BD66" s="23">
        <f>SUM('[12]sim'!N763)</f>
        <v>0</v>
      </c>
      <c r="BE66" s="24">
        <f t="shared" si="35"/>
        <v>0</v>
      </c>
      <c r="BF66" s="97">
        <f t="shared" si="51"/>
        <v>29100642.764</v>
      </c>
      <c r="BG66" s="22">
        <f t="shared" si="0"/>
        <v>0.3236486931310573</v>
      </c>
      <c r="BH66" s="26">
        <f t="shared" si="52"/>
        <v>51900.15</v>
      </c>
      <c r="BI66" s="22">
        <f t="shared" si="36"/>
        <v>0.17834709157766426</v>
      </c>
      <c r="BJ66" s="26">
        <f t="shared" si="53"/>
        <v>144924.638</v>
      </c>
      <c r="BK66" s="22">
        <f t="shared" si="37"/>
        <v>0.4980118108569212</v>
      </c>
      <c r="BL66" s="26">
        <f t="shared" si="54"/>
        <v>196824.788</v>
      </c>
      <c r="BM66" s="25">
        <f t="shared" si="38"/>
        <v>0.6763589024345855</v>
      </c>
    </row>
    <row r="67" spans="1:65" ht="15">
      <c r="A67" s="136" t="s">
        <v>84</v>
      </c>
      <c r="B67" s="95">
        <f>SUM('[12]ken'!F328)</f>
        <v>2300000</v>
      </c>
      <c r="C67" s="89">
        <f t="shared" si="1"/>
        <v>0.050995764557509524</v>
      </c>
      <c r="D67" s="23">
        <f>SUM('[12]ken'!J328)</f>
        <v>0</v>
      </c>
      <c r="E67" s="96">
        <f t="shared" si="2"/>
        <v>0</v>
      </c>
      <c r="F67" s="23">
        <f t="shared" si="3"/>
        <v>74631.795</v>
      </c>
      <c r="G67" s="96">
        <f t="shared" si="4"/>
        <v>3.2448606521739127</v>
      </c>
      <c r="H67" s="23">
        <f>SUM('[12]ken'!N328)</f>
        <v>74631.795</v>
      </c>
      <c r="I67" s="24">
        <f t="shared" si="5"/>
        <v>3.2448606521739127</v>
      </c>
      <c r="J67" s="95">
        <f>SUM('[12]ken'!F461)</f>
        <v>0</v>
      </c>
      <c r="K67" s="89">
        <f t="shared" si="6"/>
        <v>0</v>
      </c>
      <c r="L67" s="23">
        <f>SUM('[12]ken'!J461)</f>
        <v>0</v>
      </c>
      <c r="M67" s="96">
        <f t="shared" si="7"/>
        <v>0</v>
      </c>
      <c r="N67" s="23">
        <f t="shared" si="8"/>
        <v>0</v>
      </c>
      <c r="O67" s="96">
        <f t="shared" si="9"/>
        <v>0</v>
      </c>
      <c r="P67" s="23">
        <f>SUM('[12]ken'!N461)</f>
        <v>0</v>
      </c>
      <c r="Q67" s="24">
        <f t="shared" si="10"/>
        <v>0</v>
      </c>
      <c r="R67" s="95">
        <f>SUM('[12]ken'!F583)</f>
        <v>0</v>
      </c>
      <c r="S67" s="89">
        <f t="shared" si="11"/>
        <v>0</v>
      </c>
      <c r="T67" s="23">
        <f>SUM('[12]ken'!J583)</f>
        <v>0</v>
      </c>
      <c r="U67" s="96">
        <f t="shared" si="12"/>
        <v>0</v>
      </c>
      <c r="V67" s="23">
        <f t="shared" si="13"/>
        <v>0</v>
      </c>
      <c r="W67" s="96">
        <f t="shared" si="14"/>
        <v>0</v>
      </c>
      <c r="X67" s="23">
        <f>SUM('[12]ken'!N583)</f>
        <v>0</v>
      </c>
      <c r="Y67" s="24">
        <f t="shared" si="15"/>
        <v>0</v>
      </c>
      <c r="Z67" s="95">
        <f>SUM('[12]ken'!F615)</f>
        <v>0</v>
      </c>
      <c r="AA67" s="89">
        <f t="shared" si="16"/>
        <v>0</v>
      </c>
      <c r="AB67" s="23">
        <f>SUM('[12]ken'!J615)</f>
        <v>0</v>
      </c>
      <c r="AC67" s="96">
        <f t="shared" si="17"/>
        <v>0</v>
      </c>
      <c r="AD67" s="23">
        <f t="shared" si="18"/>
        <v>0</v>
      </c>
      <c r="AE67" s="96">
        <f t="shared" si="19"/>
        <v>0</v>
      </c>
      <c r="AF67" s="23">
        <f>SUM('[12]ken'!N615)</f>
        <v>0</v>
      </c>
      <c r="AG67" s="24">
        <f t="shared" si="20"/>
        <v>0</v>
      </c>
      <c r="AH67" s="95">
        <f>SUM('[12]ken'!F640)</f>
        <v>0</v>
      </c>
      <c r="AI67" s="89">
        <f t="shared" si="21"/>
        <v>0</v>
      </c>
      <c r="AJ67" s="23">
        <f>SUM('[12]ken'!J640)</f>
        <v>0</v>
      </c>
      <c r="AK67" s="96">
        <f t="shared" si="22"/>
        <v>0</v>
      </c>
      <c r="AL67" s="23">
        <f t="shared" si="23"/>
        <v>0</v>
      </c>
      <c r="AM67" s="96">
        <f t="shared" si="24"/>
        <v>0</v>
      </c>
      <c r="AN67" s="23">
        <f>SUM('[12]ken'!N640)</f>
        <v>0</v>
      </c>
      <c r="AO67" s="24">
        <f t="shared" si="25"/>
        <v>0</v>
      </c>
      <c r="AP67" s="95">
        <f>SUM('[12]ken'!F655)</f>
        <v>650210.958</v>
      </c>
      <c r="AQ67" s="89">
        <f t="shared" si="26"/>
        <v>0.11513258162224527</v>
      </c>
      <c r="AR67" s="23">
        <f>SUM('[12]ken'!J655)</f>
        <v>0</v>
      </c>
      <c r="AS67" s="96">
        <f t="shared" si="27"/>
        <v>0</v>
      </c>
      <c r="AT67" s="23">
        <f t="shared" si="28"/>
        <v>0</v>
      </c>
      <c r="AU67" s="96">
        <f t="shared" si="29"/>
        <v>0</v>
      </c>
      <c r="AV67" s="23">
        <f>SUM('[12]ken'!N655)</f>
        <v>0</v>
      </c>
      <c r="AW67" s="24">
        <f t="shared" si="30"/>
        <v>0</v>
      </c>
      <c r="AX67" s="95">
        <f>SUM('[12]ken'!F763)</f>
        <v>0</v>
      </c>
      <c r="AY67" s="89">
        <f t="shared" si="31"/>
        <v>0</v>
      </c>
      <c r="AZ67" s="23">
        <f>SUM('[12]ken'!J763)</f>
        <v>0</v>
      </c>
      <c r="BA67" s="96">
        <f t="shared" si="32"/>
        <v>0</v>
      </c>
      <c r="BB67" s="23">
        <f t="shared" si="33"/>
        <v>0</v>
      </c>
      <c r="BC67" s="96">
        <f t="shared" si="34"/>
        <v>0</v>
      </c>
      <c r="BD67" s="23">
        <f>SUM('[12]ken'!N763)</f>
        <v>0</v>
      </c>
      <c r="BE67" s="24">
        <f t="shared" si="35"/>
        <v>0</v>
      </c>
      <c r="BF67" s="97">
        <f t="shared" si="51"/>
        <v>2950210.958</v>
      </c>
      <c r="BG67" s="22">
        <f t="shared" si="0"/>
        <v>0.0328113687646389</v>
      </c>
      <c r="BH67" s="26">
        <f t="shared" si="52"/>
        <v>0</v>
      </c>
      <c r="BI67" s="22">
        <f t="shared" si="36"/>
        <v>0</v>
      </c>
      <c r="BJ67" s="26">
        <f t="shared" si="53"/>
        <v>74631.795</v>
      </c>
      <c r="BK67" s="22">
        <f t="shared" si="37"/>
        <v>2.5297104533363335</v>
      </c>
      <c r="BL67" s="26">
        <f t="shared" si="54"/>
        <v>74631.795</v>
      </c>
      <c r="BM67" s="25">
        <f t="shared" si="38"/>
        <v>2.5297104533363335</v>
      </c>
    </row>
    <row r="68" spans="1:65" ht="15">
      <c r="A68" s="136" t="s">
        <v>85</v>
      </c>
      <c r="B68" s="95">
        <f>SUM('[12]sta'!F328)</f>
        <v>1463835.768</v>
      </c>
      <c r="C68" s="89">
        <f t="shared" si="1"/>
        <v>0.03245627138077788</v>
      </c>
      <c r="D68" s="23">
        <f>SUM('[12]sta'!J328)</f>
        <v>0</v>
      </c>
      <c r="E68" s="96">
        <f t="shared" si="2"/>
        <v>0</v>
      </c>
      <c r="F68" s="23">
        <f t="shared" si="3"/>
        <v>37420.73</v>
      </c>
      <c r="G68" s="96">
        <f t="shared" si="4"/>
        <v>2.5563475642576323</v>
      </c>
      <c r="H68" s="23">
        <f>SUM('[12]sta'!N328)</f>
        <v>37420.73</v>
      </c>
      <c r="I68" s="24">
        <f t="shared" si="5"/>
        <v>2.5563475642576323</v>
      </c>
      <c r="J68" s="95">
        <f>SUM('[12]sta'!F461)</f>
        <v>0</v>
      </c>
      <c r="K68" s="89">
        <f t="shared" si="6"/>
        <v>0</v>
      </c>
      <c r="L68" s="23">
        <f>SUM('[12]sta'!J461)</f>
        <v>0</v>
      </c>
      <c r="M68" s="96">
        <f t="shared" si="7"/>
        <v>0</v>
      </c>
      <c r="N68" s="23">
        <f t="shared" si="8"/>
        <v>0</v>
      </c>
      <c r="O68" s="96">
        <f t="shared" si="9"/>
        <v>0</v>
      </c>
      <c r="P68" s="23">
        <f>SUM('[12]sta'!N461)</f>
        <v>0</v>
      </c>
      <c r="Q68" s="24">
        <f t="shared" si="10"/>
        <v>0</v>
      </c>
      <c r="R68" s="95">
        <f>SUM('[12]sta'!F583)</f>
        <v>0</v>
      </c>
      <c r="S68" s="89">
        <f t="shared" si="11"/>
        <v>0</v>
      </c>
      <c r="T68" s="23">
        <f>SUM('[12]sta'!J583)</f>
        <v>0</v>
      </c>
      <c r="U68" s="96">
        <f t="shared" si="12"/>
        <v>0</v>
      </c>
      <c r="V68" s="23">
        <f t="shared" si="13"/>
        <v>0</v>
      </c>
      <c r="W68" s="96">
        <f t="shared" si="14"/>
        <v>0</v>
      </c>
      <c r="X68" s="23">
        <f>SUM('[12]sta'!N583)</f>
        <v>0</v>
      </c>
      <c r="Y68" s="24">
        <f t="shared" si="15"/>
        <v>0</v>
      </c>
      <c r="Z68" s="95">
        <f>SUM('[12]sta'!F615)</f>
        <v>9860</v>
      </c>
      <c r="AA68" s="89">
        <f t="shared" si="16"/>
        <v>0.03477950683967872</v>
      </c>
      <c r="AB68" s="23">
        <f>SUM('[12]sta'!J615)</f>
        <v>0</v>
      </c>
      <c r="AC68" s="96">
        <f t="shared" si="17"/>
        <v>0</v>
      </c>
      <c r="AD68" s="23">
        <f t="shared" si="18"/>
        <v>0</v>
      </c>
      <c r="AE68" s="96">
        <f t="shared" si="19"/>
        <v>0</v>
      </c>
      <c r="AF68" s="23">
        <f>SUM('[12]sta'!N615)</f>
        <v>0</v>
      </c>
      <c r="AG68" s="24">
        <f t="shared" si="20"/>
        <v>0</v>
      </c>
      <c r="AH68" s="95">
        <f>SUM('[12]sta'!F640)</f>
        <v>0</v>
      </c>
      <c r="AI68" s="89">
        <f t="shared" si="21"/>
        <v>0</v>
      </c>
      <c r="AJ68" s="23">
        <f>SUM('[12]sta'!J640)</f>
        <v>0</v>
      </c>
      <c r="AK68" s="96">
        <f t="shared" si="22"/>
        <v>0</v>
      </c>
      <c r="AL68" s="23">
        <f t="shared" si="23"/>
        <v>0</v>
      </c>
      <c r="AM68" s="96">
        <f t="shared" si="24"/>
        <v>0</v>
      </c>
      <c r="AN68" s="23">
        <f>SUM('[12]sta'!N640)</f>
        <v>0</v>
      </c>
      <c r="AO68" s="24">
        <f t="shared" si="25"/>
        <v>0</v>
      </c>
      <c r="AP68" s="95">
        <f>SUM('[12]sta'!F655)</f>
        <v>486140</v>
      </c>
      <c r="AQ68" s="89">
        <f t="shared" si="26"/>
        <v>0.08608060590365861</v>
      </c>
      <c r="AR68" s="23">
        <f>SUM('[12]sta'!J655)</f>
        <v>0</v>
      </c>
      <c r="AS68" s="96">
        <f t="shared" si="27"/>
        <v>0</v>
      </c>
      <c r="AT68" s="23">
        <f t="shared" si="28"/>
        <v>337434.553</v>
      </c>
      <c r="AU68" s="96">
        <f t="shared" si="29"/>
        <v>69.41098305015016</v>
      </c>
      <c r="AV68" s="23">
        <f>SUM('[12]sta'!N655)</f>
        <v>337434.553</v>
      </c>
      <c r="AW68" s="24">
        <f t="shared" si="30"/>
        <v>69.41098305015016</v>
      </c>
      <c r="AX68" s="95">
        <f>SUM('[12]sta'!F763)</f>
        <v>0</v>
      </c>
      <c r="AY68" s="89">
        <f t="shared" si="31"/>
        <v>0</v>
      </c>
      <c r="AZ68" s="23">
        <f>SUM('[12]sta'!J763)</f>
        <v>0</v>
      </c>
      <c r="BA68" s="96">
        <f t="shared" si="32"/>
        <v>0</v>
      </c>
      <c r="BB68" s="23">
        <f t="shared" si="33"/>
        <v>0</v>
      </c>
      <c r="BC68" s="96">
        <f t="shared" si="34"/>
        <v>0</v>
      </c>
      <c r="BD68" s="23">
        <f>SUM('[12]sta'!N763)</f>
        <v>0</v>
      </c>
      <c r="BE68" s="24">
        <f t="shared" si="35"/>
        <v>0</v>
      </c>
      <c r="BF68" s="97">
        <f t="shared" si="51"/>
        <v>1959835.768</v>
      </c>
      <c r="BG68" s="22">
        <f t="shared" si="0"/>
        <v>0.021796710478484124</v>
      </c>
      <c r="BH68" s="26">
        <f t="shared" si="52"/>
        <v>0</v>
      </c>
      <c r="BI68" s="22">
        <f t="shared" si="36"/>
        <v>0</v>
      </c>
      <c r="BJ68" s="26">
        <f t="shared" si="53"/>
        <v>374855.283</v>
      </c>
      <c r="BK68" s="22">
        <f t="shared" si="37"/>
        <v>19.12687221657034</v>
      </c>
      <c r="BL68" s="26">
        <f t="shared" si="54"/>
        <v>374855.283</v>
      </c>
      <c r="BM68" s="25">
        <f t="shared" si="38"/>
        <v>19.12687221657034</v>
      </c>
    </row>
    <row r="69" spans="1:65" ht="15">
      <c r="A69" s="136" t="s">
        <v>86</v>
      </c>
      <c r="B69" s="95">
        <f>SUM('[12]bosa'!F328)</f>
        <v>35242199.361</v>
      </c>
      <c r="C69" s="89">
        <f t="shared" si="1"/>
        <v>0.7813925656966819</v>
      </c>
      <c r="D69" s="23">
        <f>SUM('[12]bosa'!J328)</f>
        <v>0</v>
      </c>
      <c r="E69" s="96">
        <f t="shared" si="2"/>
        <v>0</v>
      </c>
      <c r="F69" s="23">
        <f t="shared" si="3"/>
        <v>0</v>
      </c>
      <c r="G69" s="96">
        <f t="shared" si="4"/>
        <v>0</v>
      </c>
      <c r="H69" s="23">
        <f>SUM('[12]bosa'!N328)</f>
        <v>0</v>
      </c>
      <c r="I69" s="24">
        <f t="shared" si="5"/>
        <v>0</v>
      </c>
      <c r="J69" s="95">
        <f>SUM('[12]bosa'!F461)</f>
        <v>0</v>
      </c>
      <c r="K69" s="89">
        <f t="shared" si="6"/>
        <v>0</v>
      </c>
      <c r="L69" s="23">
        <f>SUM('[12]bosa'!J461)</f>
        <v>0</v>
      </c>
      <c r="M69" s="96">
        <f t="shared" si="7"/>
        <v>0</v>
      </c>
      <c r="N69" s="23">
        <f t="shared" si="8"/>
        <v>0</v>
      </c>
      <c r="O69" s="96">
        <f t="shared" si="9"/>
        <v>0</v>
      </c>
      <c r="P69" s="23">
        <f>SUM('[12]bosa'!N461)</f>
        <v>0</v>
      </c>
      <c r="Q69" s="24">
        <f t="shared" si="10"/>
        <v>0</v>
      </c>
      <c r="R69" s="95">
        <f>SUM('[12]bosa'!F583)</f>
        <v>0</v>
      </c>
      <c r="S69" s="89">
        <f t="shared" si="11"/>
        <v>0</v>
      </c>
      <c r="T69" s="23">
        <f>SUM('[12]bosa'!J583)</f>
        <v>0</v>
      </c>
      <c r="U69" s="96">
        <f t="shared" si="12"/>
        <v>0</v>
      </c>
      <c r="V69" s="23">
        <f t="shared" si="13"/>
        <v>0</v>
      </c>
      <c r="W69" s="96">
        <f t="shared" si="14"/>
        <v>0</v>
      </c>
      <c r="X69" s="23">
        <f>SUM('[12]bosa'!N583)</f>
        <v>0</v>
      </c>
      <c r="Y69" s="24">
        <f t="shared" si="15"/>
        <v>0</v>
      </c>
      <c r="Z69" s="95">
        <f>SUM('[12]bosa'!F615)</f>
        <v>0</v>
      </c>
      <c r="AA69" s="89">
        <f t="shared" si="16"/>
        <v>0</v>
      </c>
      <c r="AB69" s="23">
        <f>SUM('[12]bosa'!J615)</f>
        <v>0</v>
      </c>
      <c r="AC69" s="96">
        <f t="shared" si="17"/>
        <v>0</v>
      </c>
      <c r="AD69" s="23">
        <f t="shared" si="18"/>
        <v>0</v>
      </c>
      <c r="AE69" s="96">
        <f t="shared" si="19"/>
        <v>0</v>
      </c>
      <c r="AF69" s="23">
        <f>SUM('[12]bosa'!N615)</f>
        <v>0</v>
      </c>
      <c r="AG69" s="24">
        <f t="shared" si="20"/>
        <v>0</v>
      </c>
      <c r="AH69" s="95">
        <f>SUM('[12]bosa'!F640)</f>
        <v>0</v>
      </c>
      <c r="AI69" s="89">
        <f t="shared" si="21"/>
        <v>0</v>
      </c>
      <c r="AJ69" s="23">
        <f>SUM('[12]bosa'!J640)</f>
        <v>0</v>
      </c>
      <c r="AK69" s="96">
        <f t="shared" si="22"/>
        <v>0</v>
      </c>
      <c r="AL69" s="23">
        <f t="shared" si="23"/>
        <v>0</v>
      </c>
      <c r="AM69" s="96">
        <f t="shared" si="24"/>
        <v>0</v>
      </c>
      <c r="AN69" s="23">
        <f>SUM('[12]bosa'!N640)</f>
        <v>0</v>
      </c>
      <c r="AO69" s="24">
        <f t="shared" si="25"/>
        <v>0</v>
      </c>
      <c r="AP69" s="95">
        <f>SUM('[12]bosa'!F655)</f>
        <v>0</v>
      </c>
      <c r="AQ69" s="89">
        <f t="shared" si="26"/>
        <v>0</v>
      </c>
      <c r="AR69" s="23">
        <f>SUM('[12]bosa'!J655)</f>
        <v>0</v>
      </c>
      <c r="AS69" s="96">
        <f t="shared" si="27"/>
        <v>0</v>
      </c>
      <c r="AT69" s="23">
        <f t="shared" si="28"/>
        <v>0</v>
      </c>
      <c r="AU69" s="96">
        <f t="shared" si="29"/>
        <v>0</v>
      </c>
      <c r="AV69" s="23">
        <f>SUM('[12]bosa'!N655)</f>
        <v>0</v>
      </c>
      <c r="AW69" s="24">
        <f t="shared" si="30"/>
        <v>0</v>
      </c>
      <c r="AX69" s="95">
        <f>SUM('[12]bosa'!F763)</f>
        <v>0</v>
      </c>
      <c r="AY69" s="89">
        <f t="shared" si="31"/>
        <v>0</v>
      </c>
      <c r="AZ69" s="23">
        <f>SUM('[12]bosa'!J763)</f>
        <v>0</v>
      </c>
      <c r="BA69" s="96">
        <f t="shared" si="32"/>
        <v>0</v>
      </c>
      <c r="BB69" s="23">
        <f t="shared" si="33"/>
        <v>0</v>
      </c>
      <c r="BC69" s="96">
        <f t="shared" si="34"/>
        <v>0</v>
      </c>
      <c r="BD69" s="23">
        <f>SUM('[12]bosa'!N763)</f>
        <v>0</v>
      </c>
      <c r="BE69" s="24">
        <f t="shared" si="35"/>
        <v>0</v>
      </c>
      <c r="BF69" s="97">
        <f t="shared" si="51"/>
        <v>35242199.361</v>
      </c>
      <c r="BG69" s="22">
        <f aca="true" t="shared" si="55" ref="BG69:BG85">IF(OR(BF69=0,BF$87=0),0,BF69/BF$87)*100</f>
        <v>0.3919532588593593</v>
      </c>
      <c r="BH69" s="26">
        <f t="shared" si="52"/>
        <v>0</v>
      </c>
      <c r="BI69" s="22">
        <f t="shared" si="36"/>
        <v>0</v>
      </c>
      <c r="BJ69" s="26">
        <f t="shared" si="53"/>
        <v>0</v>
      </c>
      <c r="BK69" s="22">
        <f t="shared" si="37"/>
        <v>0</v>
      </c>
      <c r="BL69" s="26">
        <f t="shared" si="54"/>
        <v>0</v>
      </c>
      <c r="BM69" s="25">
        <f t="shared" si="38"/>
        <v>0</v>
      </c>
    </row>
    <row r="70" spans="1:65" ht="15">
      <c r="A70" s="136" t="s">
        <v>87</v>
      </c>
      <c r="B70" s="95">
        <f>SUM('[12]eng'!F328)</f>
        <v>0</v>
      </c>
      <c r="C70" s="89">
        <f t="shared" si="1"/>
        <v>0</v>
      </c>
      <c r="D70" s="23">
        <f>SUM('[12]eng'!J328)</f>
        <v>0</v>
      </c>
      <c r="E70" s="96">
        <f t="shared" si="2"/>
        <v>0</v>
      </c>
      <c r="F70" s="23">
        <f t="shared" si="3"/>
        <v>0</v>
      </c>
      <c r="G70" s="96">
        <f t="shared" si="4"/>
        <v>0</v>
      </c>
      <c r="H70" s="23">
        <f>SUM('[12]eng'!N328)</f>
        <v>0</v>
      </c>
      <c r="I70" s="24">
        <f t="shared" si="5"/>
        <v>0</v>
      </c>
      <c r="J70" s="95">
        <f>SUM('[12]eng'!F461)</f>
        <v>0</v>
      </c>
      <c r="K70" s="89">
        <f t="shared" si="6"/>
        <v>0</v>
      </c>
      <c r="L70" s="23">
        <f>SUM('[12]eng'!J461)</f>
        <v>0</v>
      </c>
      <c r="M70" s="96">
        <f t="shared" si="7"/>
        <v>0</v>
      </c>
      <c r="N70" s="23">
        <f t="shared" si="8"/>
        <v>0</v>
      </c>
      <c r="O70" s="96">
        <f t="shared" si="9"/>
        <v>0</v>
      </c>
      <c r="P70" s="23">
        <f>SUM('[12]eng'!N461)</f>
        <v>0</v>
      </c>
      <c r="Q70" s="24">
        <f t="shared" si="10"/>
        <v>0</v>
      </c>
      <c r="R70" s="95">
        <f>SUM('[12]eng'!F583)</f>
        <v>0</v>
      </c>
      <c r="S70" s="89">
        <f t="shared" si="11"/>
        <v>0</v>
      </c>
      <c r="T70" s="23">
        <f>SUM('[12]eng'!J583)</f>
        <v>0</v>
      </c>
      <c r="U70" s="96">
        <f t="shared" si="12"/>
        <v>0</v>
      </c>
      <c r="V70" s="23">
        <f t="shared" si="13"/>
        <v>0</v>
      </c>
      <c r="W70" s="96">
        <f t="shared" si="14"/>
        <v>0</v>
      </c>
      <c r="X70" s="23">
        <f>SUM('[12]eng'!N583)</f>
        <v>0</v>
      </c>
      <c r="Y70" s="24">
        <f t="shared" si="15"/>
        <v>0</v>
      </c>
      <c r="Z70" s="95">
        <f>SUM('[12]eng'!F615)</f>
        <v>0</v>
      </c>
      <c r="AA70" s="89">
        <f t="shared" si="16"/>
        <v>0</v>
      </c>
      <c r="AB70" s="23">
        <f>SUM('[12]eng'!J615)</f>
        <v>0</v>
      </c>
      <c r="AC70" s="96">
        <f t="shared" si="17"/>
        <v>0</v>
      </c>
      <c r="AD70" s="23">
        <f t="shared" si="18"/>
        <v>0</v>
      </c>
      <c r="AE70" s="96">
        <f t="shared" si="19"/>
        <v>0</v>
      </c>
      <c r="AF70" s="23">
        <f>SUM('[12]eng'!N615)</f>
        <v>0</v>
      </c>
      <c r="AG70" s="24">
        <f t="shared" si="20"/>
        <v>0</v>
      </c>
      <c r="AH70" s="95">
        <f>SUM('[12]eng'!F640)</f>
        <v>0</v>
      </c>
      <c r="AI70" s="89">
        <f t="shared" si="21"/>
        <v>0</v>
      </c>
      <c r="AJ70" s="23">
        <f>SUM('[12]eng'!J640)</f>
        <v>0</v>
      </c>
      <c r="AK70" s="96">
        <f t="shared" si="22"/>
        <v>0</v>
      </c>
      <c r="AL70" s="23">
        <f t="shared" si="23"/>
        <v>0</v>
      </c>
      <c r="AM70" s="96">
        <f t="shared" si="24"/>
        <v>0</v>
      </c>
      <c r="AN70" s="23">
        <f>SUM('[12]eng'!N640)</f>
        <v>0</v>
      </c>
      <c r="AO70" s="24">
        <f t="shared" si="25"/>
        <v>0</v>
      </c>
      <c r="AP70" s="95">
        <f>SUM('[12]eng'!F655)</f>
        <v>0</v>
      </c>
      <c r="AQ70" s="89">
        <f t="shared" si="26"/>
        <v>0</v>
      </c>
      <c r="AR70" s="23">
        <f>SUM('[12]eng'!J655)</f>
        <v>0</v>
      </c>
      <c r="AS70" s="96">
        <f t="shared" si="27"/>
        <v>0</v>
      </c>
      <c r="AT70" s="23">
        <f t="shared" si="28"/>
        <v>0</v>
      </c>
      <c r="AU70" s="96">
        <f t="shared" si="29"/>
        <v>0</v>
      </c>
      <c r="AV70" s="23">
        <f>SUM('[12]eng'!N655)</f>
        <v>0</v>
      </c>
      <c r="AW70" s="24">
        <f t="shared" si="30"/>
        <v>0</v>
      </c>
      <c r="AX70" s="95">
        <f>SUM('[12]eng'!F763)</f>
        <v>0</v>
      </c>
      <c r="AY70" s="89">
        <f t="shared" si="31"/>
        <v>0</v>
      </c>
      <c r="AZ70" s="23">
        <f>SUM('[12]eng'!J763)</f>
        <v>0</v>
      </c>
      <c r="BA70" s="96">
        <f t="shared" si="32"/>
        <v>0</v>
      </c>
      <c r="BB70" s="23">
        <f t="shared" si="33"/>
        <v>0</v>
      </c>
      <c r="BC70" s="96">
        <f t="shared" si="34"/>
        <v>0</v>
      </c>
      <c r="BD70" s="23">
        <f>SUM('[12]eng'!N763)</f>
        <v>0</v>
      </c>
      <c r="BE70" s="24">
        <f t="shared" si="35"/>
        <v>0</v>
      </c>
      <c r="BF70" s="97">
        <f t="shared" si="51"/>
        <v>0</v>
      </c>
      <c r="BG70" s="22">
        <f t="shared" si="55"/>
        <v>0</v>
      </c>
      <c r="BH70" s="26">
        <f t="shared" si="52"/>
        <v>0</v>
      </c>
      <c r="BI70" s="22">
        <f t="shared" si="36"/>
        <v>0</v>
      </c>
      <c r="BJ70" s="26">
        <f t="shared" si="53"/>
        <v>0</v>
      </c>
      <c r="BK70" s="22">
        <f t="shared" si="37"/>
        <v>0</v>
      </c>
      <c r="BL70" s="26">
        <f t="shared" si="54"/>
        <v>0</v>
      </c>
      <c r="BM70" s="25">
        <f t="shared" si="38"/>
        <v>0</v>
      </c>
    </row>
    <row r="71" spans="1:65" ht="15">
      <c r="A71" s="136" t="s">
        <v>88</v>
      </c>
      <c r="B71" s="95">
        <f>SUM('[12]fon'!F328)</f>
        <v>405538.783</v>
      </c>
      <c r="C71" s="89">
        <f aca="true" t="shared" si="56" ref="C71:C87">IF(OR(B71=0,B$86=0),0,B71/B$87)*100</f>
        <v>0.008991634911655192</v>
      </c>
      <c r="D71" s="23">
        <f>SUM('[12]fon'!J328)</f>
        <v>3914.129</v>
      </c>
      <c r="E71" s="96">
        <f aca="true" t="shared" si="57" ref="E71:E87">IF(OR(D71=0,B71=0),0,D71/B71)*100</f>
        <v>0.9651676150539712</v>
      </c>
      <c r="F71" s="23">
        <f aca="true" t="shared" si="58" ref="F71:F87">SUM(H71-D71)</f>
        <v>13998.911</v>
      </c>
      <c r="G71" s="96">
        <f aca="true" t="shared" si="59" ref="G71:G87">IF(OR(F71=0,B71=0),0,F71/B71)*100</f>
        <v>3.451929035354431</v>
      </c>
      <c r="H71" s="23">
        <f>SUM('[12]fon'!N328)</f>
        <v>17913.04</v>
      </c>
      <c r="I71" s="24">
        <f aca="true" t="shared" si="60" ref="I71:I87">IF(OR(H71=0,B71=0),0,H71/B71)*100</f>
        <v>4.4170966504084035</v>
      </c>
      <c r="J71" s="95">
        <f>SUM('[12]fon'!F461)</f>
        <v>0</v>
      </c>
      <c r="K71" s="89">
        <f aca="true" t="shared" si="61" ref="K71:K87">IF(OR(J71=0,J$86=0),0,J71/J$87)*100</f>
        <v>0</v>
      </c>
      <c r="L71" s="23">
        <f>SUM('[12]fon'!J461)</f>
        <v>0</v>
      </c>
      <c r="M71" s="96">
        <f aca="true" t="shared" si="62" ref="M71:M87">IF(OR(L71=0,J71=0),0,L71/J71)*100</f>
        <v>0</v>
      </c>
      <c r="N71" s="23">
        <f aca="true" t="shared" si="63" ref="N71:N87">SUM(P71-L71)</f>
        <v>0</v>
      </c>
      <c r="O71" s="96">
        <f aca="true" t="shared" si="64" ref="O71:O87">IF(OR(N71=0,J71=0),0,N71/J71)*100</f>
        <v>0</v>
      </c>
      <c r="P71" s="23">
        <f>SUM('[12]fon'!N461)</f>
        <v>0</v>
      </c>
      <c r="Q71" s="24">
        <f aca="true" t="shared" si="65" ref="Q71:Q87">IF(OR(P71=0,J71=0),0,P71/J71)*100</f>
        <v>0</v>
      </c>
      <c r="R71" s="95">
        <f>SUM('[12]fon'!F583)</f>
        <v>0</v>
      </c>
      <c r="S71" s="89">
        <f aca="true" t="shared" si="66" ref="S71:S87">IF(OR(R71=0,R$86=0),0,R71/R$87)*100</f>
        <v>0</v>
      </c>
      <c r="T71" s="23">
        <f>SUM('[12]fon'!J583)</f>
        <v>0</v>
      </c>
      <c r="U71" s="96">
        <f aca="true" t="shared" si="67" ref="U71:U87">IF(OR(T71=0,R71=0),0,T71/R71)*100</f>
        <v>0</v>
      </c>
      <c r="V71" s="23">
        <f aca="true" t="shared" si="68" ref="V71:V87">SUM(X71-T71)</f>
        <v>0</v>
      </c>
      <c r="W71" s="96">
        <f aca="true" t="shared" si="69" ref="W71:W87">IF(OR(V71=0,R71=0),0,V71/R71)*100</f>
        <v>0</v>
      </c>
      <c r="X71" s="23">
        <f>SUM('[12]fon'!N583)</f>
        <v>0</v>
      </c>
      <c r="Y71" s="24">
        <f aca="true" t="shared" si="70" ref="Y71:Y87">IF(OR(X71=0,R71=0),0,X71/R71)*100</f>
        <v>0</v>
      </c>
      <c r="Z71" s="95">
        <f>SUM('[12]fon'!F615)</f>
        <v>0</v>
      </c>
      <c r="AA71" s="89">
        <f aca="true" t="shared" si="71" ref="AA71:AA87">IF(OR(Z71=0,Z$86=0),0,Z71/Z$87)*100</f>
        <v>0</v>
      </c>
      <c r="AB71" s="23">
        <f>SUM('[12]fon'!J615)</f>
        <v>0</v>
      </c>
      <c r="AC71" s="96">
        <f aca="true" t="shared" si="72" ref="AC71:AC87">IF(OR(AB71=0,Z71=0),0,AB71/Z71)*100</f>
        <v>0</v>
      </c>
      <c r="AD71" s="23">
        <f aca="true" t="shared" si="73" ref="AD71:AD87">SUM(AF71-AB71)</f>
        <v>0</v>
      </c>
      <c r="AE71" s="96">
        <f aca="true" t="shared" si="74" ref="AE71:AE87">IF(OR(AD71=0,Z71=0),0,AD71/Z71)*100</f>
        <v>0</v>
      </c>
      <c r="AF71" s="23">
        <f>SUM('[12]fon'!N615)</f>
        <v>0</v>
      </c>
      <c r="AG71" s="24">
        <f aca="true" t="shared" si="75" ref="AG71:AG87">IF(OR(AF71=0,Z71=0),0,AF71/Z71)*100</f>
        <v>0</v>
      </c>
      <c r="AH71" s="95">
        <f>SUM('[12]fon'!F640)</f>
        <v>0</v>
      </c>
      <c r="AI71" s="89">
        <f aca="true" t="shared" si="76" ref="AI71:AI87">IF(OR(AH71=0,AH$86=0),0,AH71/AH$87)*100</f>
        <v>0</v>
      </c>
      <c r="AJ71" s="23">
        <f>SUM('[12]fon'!J640)</f>
        <v>0</v>
      </c>
      <c r="AK71" s="96">
        <f aca="true" t="shared" si="77" ref="AK71:AK87">IF(OR(AJ71=0,AH71=0),0,AJ71/AH71)*100</f>
        <v>0</v>
      </c>
      <c r="AL71" s="23">
        <f aca="true" t="shared" si="78" ref="AL71:AL87">SUM(AN71-AJ71)</f>
        <v>0</v>
      </c>
      <c r="AM71" s="96">
        <f aca="true" t="shared" si="79" ref="AM71:AM87">IF(OR(AL71=0,AH71=0),0,AL71/AH71)*100</f>
        <v>0</v>
      </c>
      <c r="AN71" s="23">
        <f>SUM('[12]fon'!N640)</f>
        <v>0</v>
      </c>
      <c r="AO71" s="24">
        <f aca="true" t="shared" si="80" ref="AO71:AO87">IF(OR(AN71=0,AH71=0),0,AN71/AH71)*100</f>
        <v>0</v>
      </c>
      <c r="AP71" s="95">
        <f>SUM('[12]fon'!F655)</f>
        <v>30035.636</v>
      </c>
      <c r="AQ71" s="89">
        <f aca="true" t="shared" si="81" ref="AQ71:AQ87">IF(OR(AP71=0,AP$86=0),0,AP71/AP$87)*100</f>
        <v>0.00531839746900428</v>
      </c>
      <c r="AR71" s="23">
        <f>SUM('[12]fon'!J655)</f>
        <v>0</v>
      </c>
      <c r="AS71" s="96">
        <f aca="true" t="shared" si="82" ref="AS71:AS87">IF(OR(AR71=0,AP71=0),0,AR71/AP71)*100</f>
        <v>0</v>
      </c>
      <c r="AT71" s="23">
        <f aca="true" t="shared" si="83" ref="AT71:AT87">SUM(AV71-AR71)</f>
        <v>29940.002</v>
      </c>
      <c r="AU71" s="96">
        <f aca="true" t="shared" si="84" ref="AU71:AU87">IF(OR(AT71=0,AP71=0),0,AT71/AP71)*100</f>
        <v>99.68159821886242</v>
      </c>
      <c r="AV71" s="23">
        <f>SUM('[12]fon'!N655)</f>
        <v>29940.002</v>
      </c>
      <c r="AW71" s="24">
        <f aca="true" t="shared" si="85" ref="AW71:AW87">IF(OR(AV71=0,AP71=0),0,AV71/AP71)*100</f>
        <v>99.68159821886242</v>
      </c>
      <c r="AX71" s="95">
        <f>SUM('[12]fon'!F763)</f>
        <v>0</v>
      </c>
      <c r="AY71" s="89">
        <f aca="true" t="shared" si="86" ref="AY71:AY87">IF(OR(AX71=0,AX$86=0),0,AX71/AX$87)*100</f>
        <v>0</v>
      </c>
      <c r="AZ71" s="23">
        <f>SUM('[12]fon'!J763)</f>
        <v>0</v>
      </c>
      <c r="BA71" s="96">
        <f aca="true" t="shared" si="87" ref="BA71:BA87">IF(OR(AZ71=0,AX71=0),0,AZ71/AX71)*100</f>
        <v>0</v>
      </c>
      <c r="BB71" s="23">
        <f aca="true" t="shared" si="88" ref="BB71:BB87">SUM(BD71-AZ71)</f>
        <v>0</v>
      </c>
      <c r="BC71" s="96">
        <f aca="true" t="shared" si="89" ref="BC71:BC87">IF(OR(BB71=0,AX71=0),0,BB71/AX71)*100</f>
        <v>0</v>
      </c>
      <c r="BD71" s="23">
        <f>SUM('[12]fon'!N763)</f>
        <v>0</v>
      </c>
      <c r="BE71" s="24">
        <f aca="true" t="shared" si="90" ref="BE71:BE87">IF(OR(BD71=0,AX71=0),0,BD71/AX71)*100</f>
        <v>0</v>
      </c>
      <c r="BF71" s="97">
        <f t="shared" si="51"/>
        <v>435574.419</v>
      </c>
      <c r="BG71" s="22">
        <f t="shared" si="55"/>
        <v>0.004844329130938147</v>
      </c>
      <c r="BH71" s="26">
        <f t="shared" si="52"/>
        <v>3914.129</v>
      </c>
      <c r="BI71" s="22">
        <f aca="true" t="shared" si="91" ref="BI71:BI85">IF(OR(BH71=0,BF71=0),0,BH71/BF71)*100</f>
        <v>0.8986131483538752</v>
      </c>
      <c r="BJ71" s="26">
        <f t="shared" si="53"/>
        <v>43938.913</v>
      </c>
      <c r="BK71" s="22">
        <f aca="true" t="shared" si="92" ref="BK71:BK85">IF(OR(BJ71=0,BF71=0),0,BJ71/BF71)*100</f>
        <v>10.087578857563717</v>
      </c>
      <c r="BL71" s="26">
        <f t="shared" si="54"/>
        <v>47853.042</v>
      </c>
      <c r="BM71" s="25">
        <f aca="true" t="shared" si="93" ref="BM71:BM85">IF(OR(BL71=0,BF71=0),0,BL71/BF71)*100</f>
        <v>10.986192005917593</v>
      </c>
    </row>
    <row r="72" spans="1:65" ht="15">
      <c r="A72" s="136" t="s">
        <v>89</v>
      </c>
      <c r="B72" s="95">
        <f>SUM('[12]mei'!F328+'[12]meis'!F328)</f>
        <v>1248301.499</v>
      </c>
      <c r="C72" s="89">
        <f t="shared" si="56"/>
        <v>0.02767743014773487</v>
      </c>
      <c r="D72" s="23">
        <f>SUM('[12]mei'!J328+'[12]meis'!J328)</f>
        <v>9864.36</v>
      </c>
      <c r="E72" s="96">
        <f t="shared" si="57"/>
        <v>0.7902225550399664</v>
      </c>
      <c r="F72" s="23">
        <f t="shared" si="58"/>
        <v>113936.64</v>
      </c>
      <c r="G72" s="96">
        <f t="shared" si="59"/>
        <v>9.127333427963784</v>
      </c>
      <c r="H72" s="23">
        <f>SUM('[12]mei'!N328+'[12]meis'!N328)</f>
        <v>123801</v>
      </c>
      <c r="I72" s="24">
        <f t="shared" si="60"/>
        <v>9.91755598300375</v>
      </c>
      <c r="J72" s="95">
        <f>SUM('[12]mei'!F461+'[12]meis'!F461)</f>
        <v>0</v>
      </c>
      <c r="K72" s="89">
        <f t="shared" si="61"/>
        <v>0</v>
      </c>
      <c r="L72" s="23">
        <f>SUM('[12]mei'!J461+'[12]meis'!J461)</f>
        <v>0</v>
      </c>
      <c r="M72" s="96">
        <f t="shared" si="62"/>
        <v>0</v>
      </c>
      <c r="N72" s="23">
        <f t="shared" si="63"/>
        <v>0</v>
      </c>
      <c r="O72" s="96">
        <f t="shared" si="64"/>
        <v>0</v>
      </c>
      <c r="P72" s="23">
        <f>SUM('[12]mei'!N461+'[12]meis'!N461)</f>
        <v>0</v>
      </c>
      <c r="Q72" s="24">
        <f t="shared" si="65"/>
        <v>0</v>
      </c>
      <c r="R72" s="95">
        <f>SUM('[12]mei'!F583+'[12]meis'!F583)</f>
        <v>0</v>
      </c>
      <c r="S72" s="89">
        <f t="shared" si="66"/>
        <v>0</v>
      </c>
      <c r="T72" s="23">
        <f>SUM('[12]mei'!J583+'[12]meis'!J583)</f>
        <v>0</v>
      </c>
      <c r="U72" s="96">
        <f t="shared" si="67"/>
        <v>0</v>
      </c>
      <c r="V72" s="23">
        <f t="shared" si="68"/>
        <v>0</v>
      </c>
      <c r="W72" s="96">
        <f t="shared" si="69"/>
        <v>0</v>
      </c>
      <c r="X72" s="23">
        <f>SUM('[12]mei'!N583+'[12]meis'!N583)</f>
        <v>0</v>
      </c>
      <c r="Y72" s="24">
        <f t="shared" si="70"/>
        <v>0</v>
      </c>
      <c r="Z72" s="95">
        <f>SUM('[12]mei'!F615+'[12]meis'!F615)</f>
        <v>25000</v>
      </c>
      <c r="AA72" s="89">
        <f t="shared" si="71"/>
        <v>0.08818333377200487</v>
      </c>
      <c r="AB72" s="23">
        <f>SUM('[12]mei'!J615+'[12]meis'!J615)</f>
        <v>0</v>
      </c>
      <c r="AC72" s="96">
        <f t="shared" si="72"/>
        <v>0</v>
      </c>
      <c r="AD72" s="23">
        <f t="shared" si="73"/>
        <v>0</v>
      </c>
      <c r="AE72" s="96">
        <f t="shared" si="74"/>
        <v>0</v>
      </c>
      <c r="AF72" s="23">
        <f>SUM('[12]mei'!N615+'[12]meis'!N615)</f>
        <v>0</v>
      </c>
      <c r="AG72" s="24">
        <f t="shared" si="75"/>
        <v>0</v>
      </c>
      <c r="AH72" s="95">
        <f>SUM('[12]mei'!F640+'[12]meis'!F640)</f>
        <v>0</v>
      </c>
      <c r="AI72" s="89">
        <f t="shared" si="76"/>
        <v>0</v>
      </c>
      <c r="AJ72" s="23">
        <f>SUM('[12]mei'!J640+'[12]meis'!J640)</f>
        <v>0</v>
      </c>
      <c r="AK72" s="96">
        <f t="shared" si="77"/>
        <v>0</v>
      </c>
      <c r="AL72" s="23">
        <f t="shared" si="78"/>
        <v>0</v>
      </c>
      <c r="AM72" s="96">
        <f t="shared" si="79"/>
        <v>0</v>
      </c>
      <c r="AN72" s="23">
        <f>SUM('[12]mei'!N640+'[12]meis'!N640)</f>
        <v>0</v>
      </c>
      <c r="AO72" s="24">
        <f t="shared" si="80"/>
        <v>0</v>
      </c>
      <c r="AP72" s="95">
        <f>SUM('[12]mei'!F655+'[12]meis'!F655)</f>
        <v>142000</v>
      </c>
      <c r="AQ72" s="89">
        <f t="shared" si="81"/>
        <v>0.025143880442505286</v>
      </c>
      <c r="AR72" s="23">
        <f>SUM('[12]mei'!J655+'[12]meis'!J655)</f>
        <v>9625.1</v>
      </c>
      <c r="AS72" s="96">
        <f t="shared" si="82"/>
        <v>6.778239436619718</v>
      </c>
      <c r="AT72" s="23">
        <f t="shared" si="83"/>
        <v>0</v>
      </c>
      <c r="AU72" s="96">
        <f t="shared" si="84"/>
        <v>0</v>
      </c>
      <c r="AV72" s="23">
        <f>SUM('[12]mei'!N655+'[12]meis'!N655)</f>
        <v>9625.1</v>
      </c>
      <c r="AW72" s="24">
        <f t="shared" si="85"/>
        <v>6.778239436619718</v>
      </c>
      <c r="AX72" s="95">
        <f>SUM('[12]mei'!F763+'[12]meis'!F763)</f>
        <v>0</v>
      </c>
      <c r="AY72" s="89">
        <f t="shared" si="86"/>
        <v>0</v>
      </c>
      <c r="AZ72" s="23">
        <f>SUM('[12]mei'!J763+'[12]meis'!J763)</f>
        <v>0</v>
      </c>
      <c r="BA72" s="96">
        <f t="shared" si="87"/>
        <v>0</v>
      </c>
      <c r="BB72" s="23">
        <f t="shared" si="88"/>
        <v>0</v>
      </c>
      <c r="BC72" s="96">
        <f t="shared" si="89"/>
        <v>0</v>
      </c>
      <c r="BD72" s="23">
        <f>SUM('[12]mei'!N763+'[12]meis'!N763)</f>
        <v>0</v>
      </c>
      <c r="BE72" s="24">
        <f t="shared" si="90"/>
        <v>0</v>
      </c>
      <c r="BF72" s="97">
        <f t="shared" si="51"/>
        <v>1415301.499</v>
      </c>
      <c r="BG72" s="22">
        <f t="shared" si="55"/>
        <v>0.015740562304844916</v>
      </c>
      <c r="BH72" s="26">
        <f t="shared" si="52"/>
        <v>19489.46</v>
      </c>
      <c r="BI72" s="22">
        <f t="shared" si="91"/>
        <v>1.37705358284228</v>
      </c>
      <c r="BJ72" s="26">
        <f t="shared" si="53"/>
        <v>113936.64</v>
      </c>
      <c r="BK72" s="22">
        <f t="shared" si="92"/>
        <v>8.050344048989096</v>
      </c>
      <c r="BL72" s="26">
        <f t="shared" si="54"/>
        <v>133426.1</v>
      </c>
      <c r="BM72" s="25">
        <f t="shared" si="93"/>
        <v>9.42739763183138</v>
      </c>
    </row>
    <row r="73" spans="1:65" ht="15">
      <c r="A73" s="136" t="s">
        <v>90</v>
      </c>
      <c r="B73" s="95">
        <f>SUM('[12]tuj'!F328)</f>
        <v>1170000</v>
      </c>
      <c r="C73" s="89">
        <f t="shared" si="56"/>
        <v>0.025941323709689625</v>
      </c>
      <c r="D73" s="23">
        <f>SUM('[12]tuj'!J328)</f>
        <v>42185.836</v>
      </c>
      <c r="E73" s="96">
        <f t="shared" si="57"/>
        <v>3.605627008547009</v>
      </c>
      <c r="F73" s="23">
        <f t="shared" si="58"/>
        <v>799882.063</v>
      </c>
      <c r="G73" s="96">
        <f t="shared" si="59"/>
        <v>68.3659882905983</v>
      </c>
      <c r="H73" s="23">
        <f>SUM('[12]tuj'!N328)</f>
        <v>842067.899</v>
      </c>
      <c r="I73" s="24">
        <f t="shared" si="60"/>
        <v>71.9716152991453</v>
      </c>
      <c r="J73" s="95">
        <f>SUM('[12]tuj'!F461)</f>
        <v>0</v>
      </c>
      <c r="K73" s="89">
        <f t="shared" si="61"/>
        <v>0</v>
      </c>
      <c r="L73" s="23">
        <f>SUM('[12]tuj'!J461)</f>
        <v>0</v>
      </c>
      <c r="M73" s="96">
        <f t="shared" si="62"/>
        <v>0</v>
      </c>
      <c r="N73" s="23">
        <f t="shared" si="63"/>
        <v>0</v>
      </c>
      <c r="O73" s="96">
        <f t="shared" si="64"/>
        <v>0</v>
      </c>
      <c r="P73" s="23">
        <f>SUM('[12]tuj'!N461)</f>
        <v>0</v>
      </c>
      <c r="Q73" s="24">
        <f t="shared" si="65"/>
        <v>0</v>
      </c>
      <c r="R73" s="95">
        <f>SUM('[12]tuj'!F583)</f>
        <v>0</v>
      </c>
      <c r="S73" s="89">
        <f t="shared" si="66"/>
        <v>0</v>
      </c>
      <c r="T73" s="23">
        <f>SUM('[12]tuj'!J583)</f>
        <v>0</v>
      </c>
      <c r="U73" s="96">
        <f t="shared" si="67"/>
        <v>0</v>
      </c>
      <c r="V73" s="23">
        <f t="shared" si="68"/>
        <v>0</v>
      </c>
      <c r="W73" s="96">
        <f t="shared" si="69"/>
        <v>0</v>
      </c>
      <c r="X73" s="23">
        <f>SUM('[12]tuj'!N583)</f>
        <v>0</v>
      </c>
      <c r="Y73" s="24">
        <f t="shared" si="70"/>
        <v>0</v>
      </c>
      <c r="Z73" s="95">
        <f>SUM('[12]tuj'!F615)</f>
        <v>0</v>
      </c>
      <c r="AA73" s="89">
        <f t="shared" si="71"/>
        <v>0</v>
      </c>
      <c r="AB73" s="23">
        <f>SUM('[12]tuj'!J615)</f>
        <v>0</v>
      </c>
      <c r="AC73" s="96">
        <f t="shared" si="72"/>
        <v>0</v>
      </c>
      <c r="AD73" s="23">
        <f t="shared" si="73"/>
        <v>0</v>
      </c>
      <c r="AE73" s="96">
        <f t="shared" si="74"/>
        <v>0</v>
      </c>
      <c r="AF73" s="23">
        <f>SUM('[12]tuj'!N615)</f>
        <v>0</v>
      </c>
      <c r="AG73" s="24">
        <f t="shared" si="75"/>
        <v>0</v>
      </c>
      <c r="AH73" s="95">
        <f>SUM('[12]tuj'!F640)</f>
        <v>0</v>
      </c>
      <c r="AI73" s="89">
        <f t="shared" si="76"/>
        <v>0</v>
      </c>
      <c r="AJ73" s="23">
        <f>SUM('[12]tuj'!J640)</f>
        <v>0</v>
      </c>
      <c r="AK73" s="96">
        <f t="shared" si="77"/>
        <v>0</v>
      </c>
      <c r="AL73" s="23">
        <f t="shared" si="78"/>
        <v>0</v>
      </c>
      <c r="AM73" s="96">
        <f t="shared" si="79"/>
        <v>0</v>
      </c>
      <c r="AN73" s="23">
        <f>SUM('[12]tuj'!N640)</f>
        <v>0</v>
      </c>
      <c r="AO73" s="24">
        <f t="shared" si="80"/>
        <v>0</v>
      </c>
      <c r="AP73" s="95">
        <f>SUM('[12]tuj'!F655)</f>
        <v>0</v>
      </c>
      <c r="AQ73" s="89">
        <f t="shared" si="81"/>
        <v>0</v>
      </c>
      <c r="AR73" s="23">
        <f>SUM('[12]tuj'!J655)</f>
        <v>0</v>
      </c>
      <c r="AS73" s="96">
        <f t="shared" si="82"/>
        <v>0</v>
      </c>
      <c r="AT73" s="23">
        <f t="shared" si="83"/>
        <v>0</v>
      </c>
      <c r="AU73" s="96">
        <f t="shared" si="84"/>
        <v>0</v>
      </c>
      <c r="AV73" s="23">
        <f>SUM('[12]tuj'!N655)</f>
        <v>0</v>
      </c>
      <c r="AW73" s="24">
        <f t="shared" si="85"/>
        <v>0</v>
      </c>
      <c r="AX73" s="95">
        <f>SUM('[12]tuj'!F763)</f>
        <v>0</v>
      </c>
      <c r="AY73" s="89">
        <f t="shared" si="86"/>
        <v>0</v>
      </c>
      <c r="AZ73" s="23">
        <f>SUM('[12]tuj'!J763)</f>
        <v>0</v>
      </c>
      <c r="BA73" s="96">
        <f t="shared" si="87"/>
        <v>0</v>
      </c>
      <c r="BB73" s="23">
        <f t="shared" si="88"/>
        <v>0</v>
      </c>
      <c r="BC73" s="96">
        <f t="shared" si="89"/>
        <v>0</v>
      </c>
      <c r="BD73" s="23">
        <f>SUM('[12]tuj'!N763)</f>
        <v>0</v>
      </c>
      <c r="BE73" s="24">
        <f t="shared" si="90"/>
        <v>0</v>
      </c>
      <c r="BF73" s="97">
        <f t="shared" si="51"/>
        <v>1170000</v>
      </c>
      <c r="BG73" s="22">
        <f t="shared" si="55"/>
        <v>0.013012391995402356</v>
      </c>
      <c r="BH73" s="26">
        <f t="shared" si="52"/>
        <v>42185.836</v>
      </c>
      <c r="BI73" s="22">
        <f t="shared" si="91"/>
        <v>3.605627008547009</v>
      </c>
      <c r="BJ73" s="26">
        <f t="shared" si="53"/>
        <v>799882.063</v>
      </c>
      <c r="BK73" s="22">
        <f t="shared" si="92"/>
        <v>68.3659882905983</v>
      </c>
      <c r="BL73" s="26">
        <f t="shared" si="54"/>
        <v>842067.899</v>
      </c>
      <c r="BM73" s="25">
        <f t="shared" si="93"/>
        <v>71.9716152991453</v>
      </c>
    </row>
    <row r="74" spans="1:65" ht="15">
      <c r="A74" s="136" t="s">
        <v>91</v>
      </c>
      <c r="B74" s="95">
        <f>SUM('[12]cen'!F328)</f>
        <v>441155.415</v>
      </c>
      <c r="C74" s="89">
        <f t="shared" si="56"/>
        <v>0.009781329424613218</v>
      </c>
      <c r="D74" s="23">
        <f>SUM('[12]cen'!J328)</f>
        <v>0</v>
      </c>
      <c r="E74" s="96">
        <f t="shared" si="57"/>
        <v>0</v>
      </c>
      <c r="F74" s="23">
        <f t="shared" si="58"/>
        <v>0</v>
      </c>
      <c r="G74" s="96">
        <f t="shared" si="59"/>
        <v>0</v>
      </c>
      <c r="H74" s="23">
        <f>SUM('[12]cen'!N328)</f>
        <v>0</v>
      </c>
      <c r="I74" s="24">
        <f t="shared" si="60"/>
        <v>0</v>
      </c>
      <c r="J74" s="95">
        <f>SUM('[12]cen'!F461)</f>
        <v>0</v>
      </c>
      <c r="K74" s="89">
        <f t="shared" si="61"/>
        <v>0</v>
      </c>
      <c r="L74" s="23">
        <f>SUM('[12]cen'!J461)</f>
        <v>0</v>
      </c>
      <c r="M74" s="96">
        <f t="shared" si="62"/>
        <v>0</v>
      </c>
      <c r="N74" s="23">
        <f t="shared" si="63"/>
        <v>0</v>
      </c>
      <c r="O74" s="96">
        <f t="shared" si="64"/>
        <v>0</v>
      </c>
      <c r="P74" s="23">
        <f>SUM('[12]cen'!N461)</f>
        <v>0</v>
      </c>
      <c r="Q74" s="24">
        <f t="shared" si="65"/>
        <v>0</v>
      </c>
      <c r="R74" s="95">
        <f>SUM('[12]cen'!F583)</f>
        <v>0</v>
      </c>
      <c r="S74" s="89">
        <f t="shared" si="66"/>
        <v>0</v>
      </c>
      <c r="T74" s="23">
        <f>SUM('[12]cen'!J583)</f>
        <v>0</v>
      </c>
      <c r="U74" s="96">
        <f t="shared" si="67"/>
        <v>0</v>
      </c>
      <c r="V74" s="23">
        <f t="shared" si="68"/>
        <v>0</v>
      </c>
      <c r="W74" s="96">
        <f t="shared" si="69"/>
        <v>0</v>
      </c>
      <c r="X74" s="23">
        <f>SUM('[12]cen'!N583)</f>
        <v>0</v>
      </c>
      <c r="Y74" s="24">
        <f t="shared" si="70"/>
        <v>0</v>
      </c>
      <c r="Z74" s="95">
        <f>SUM('[12]cen'!F615)</f>
        <v>20000</v>
      </c>
      <c r="AA74" s="89">
        <f t="shared" si="71"/>
        <v>0.07054666701760388</v>
      </c>
      <c r="AB74" s="23">
        <f>SUM('[12]cen'!J615)</f>
        <v>0</v>
      </c>
      <c r="AC74" s="96">
        <f t="shared" si="72"/>
        <v>0</v>
      </c>
      <c r="AD74" s="23">
        <f t="shared" si="73"/>
        <v>0</v>
      </c>
      <c r="AE74" s="96">
        <f t="shared" si="74"/>
        <v>0</v>
      </c>
      <c r="AF74" s="23">
        <f>SUM('[12]cen'!N615)</f>
        <v>0</v>
      </c>
      <c r="AG74" s="24">
        <f t="shared" si="75"/>
        <v>0</v>
      </c>
      <c r="AH74" s="95">
        <f>SUM('[12]cen'!F640)</f>
        <v>0</v>
      </c>
      <c r="AI74" s="89">
        <f t="shared" si="76"/>
        <v>0</v>
      </c>
      <c r="AJ74" s="23">
        <f>SUM('[12]cen'!J640)</f>
        <v>0</v>
      </c>
      <c r="AK74" s="96">
        <f t="shared" si="77"/>
        <v>0</v>
      </c>
      <c r="AL74" s="23">
        <f t="shared" si="78"/>
        <v>0</v>
      </c>
      <c r="AM74" s="96">
        <f t="shared" si="79"/>
        <v>0</v>
      </c>
      <c r="AN74" s="23">
        <f>SUM('[12]cen'!N640)</f>
        <v>0</v>
      </c>
      <c r="AO74" s="24">
        <f t="shared" si="80"/>
        <v>0</v>
      </c>
      <c r="AP74" s="95">
        <f>SUM('[12]cen'!F655)</f>
        <v>20000</v>
      </c>
      <c r="AQ74" s="89">
        <f t="shared" si="81"/>
        <v>0.003541391611620463</v>
      </c>
      <c r="AR74" s="23">
        <f>SUM('[12]cen'!J655)</f>
        <v>0</v>
      </c>
      <c r="AS74" s="96">
        <f t="shared" si="82"/>
        <v>0</v>
      </c>
      <c r="AT74" s="23">
        <f t="shared" si="83"/>
        <v>0</v>
      </c>
      <c r="AU74" s="96">
        <f t="shared" si="84"/>
        <v>0</v>
      </c>
      <c r="AV74" s="23">
        <f>SUM('[12]cen'!N655)</f>
        <v>0</v>
      </c>
      <c r="AW74" s="24">
        <f t="shared" si="85"/>
        <v>0</v>
      </c>
      <c r="AX74" s="95">
        <f>SUM('[12]cen'!F763)</f>
        <v>0</v>
      </c>
      <c r="AY74" s="89">
        <f t="shared" si="86"/>
        <v>0</v>
      </c>
      <c r="AZ74" s="23">
        <f>SUM('[12]cen'!J763)</f>
        <v>0</v>
      </c>
      <c r="BA74" s="96">
        <f t="shared" si="87"/>
        <v>0</v>
      </c>
      <c r="BB74" s="23">
        <f t="shared" si="88"/>
        <v>0</v>
      </c>
      <c r="BC74" s="96">
        <f t="shared" si="89"/>
        <v>0</v>
      </c>
      <c r="BD74" s="23">
        <f>SUM('[12]cen'!N763)</f>
        <v>0</v>
      </c>
      <c r="BE74" s="24">
        <f t="shared" si="90"/>
        <v>0</v>
      </c>
      <c r="BF74" s="97">
        <f t="shared" si="51"/>
        <v>481155.415</v>
      </c>
      <c r="BG74" s="22">
        <f t="shared" si="55"/>
        <v>0.00535126741084658</v>
      </c>
      <c r="BH74" s="26">
        <f t="shared" si="52"/>
        <v>0</v>
      </c>
      <c r="BI74" s="22">
        <f t="shared" si="91"/>
        <v>0</v>
      </c>
      <c r="BJ74" s="26">
        <f t="shared" si="53"/>
        <v>0</v>
      </c>
      <c r="BK74" s="22">
        <f t="shared" si="92"/>
        <v>0</v>
      </c>
      <c r="BL74" s="26">
        <f t="shared" si="54"/>
        <v>0</v>
      </c>
      <c r="BM74" s="25">
        <f t="shared" si="93"/>
        <v>0</v>
      </c>
    </row>
    <row r="75" spans="1:65" ht="15">
      <c r="A75" s="136" t="s">
        <v>92</v>
      </c>
      <c r="B75" s="95">
        <f>SUM('[12]bla'!F328)</f>
        <v>450000</v>
      </c>
      <c r="C75" s="89">
        <f t="shared" si="56"/>
        <v>0.009977432196034471</v>
      </c>
      <c r="D75" s="23">
        <f>SUM('[12]bla'!J328)</f>
        <v>0</v>
      </c>
      <c r="E75" s="96">
        <f t="shared" si="57"/>
        <v>0</v>
      </c>
      <c r="F75" s="23">
        <f t="shared" si="58"/>
        <v>0</v>
      </c>
      <c r="G75" s="96">
        <f t="shared" si="59"/>
        <v>0</v>
      </c>
      <c r="H75" s="23">
        <f>SUM('[12]bla'!N328)</f>
        <v>0</v>
      </c>
      <c r="I75" s="24">
        <f t="shared" si="60"/>
        <v>0</v>
      </c>
      <c r="J75" s="95">
        <f>SUM('[12]bla'!F461)</f>
        <v>0</v>
      </c>
      <c r="K75" s="89">
        <f t="shared" si="61"/>
        <v>0</v>
      </c>
      <c r="L75" s="23">
        <f>SUM('[12]bla'!J461)</f>
        <v>0</v>
      </c>
      <c r="M75" s="96">
        <f t="shared" si="62"/>
        <v>0</v>
      </c>
      <c r="N75" s="23">
        <f t="shared" si="63"/>
        <v>0</v>
      </c>
      <c r="O75" s="96">
        <f t="shared" si="64"/>
        <v>0</v>
      </c>
      <c r="P75" s="23">
        <f>SUM('[12]bla'!N461)</f>
        <v>0</v>
      </c>
      <c r="Q75" s="24">
        <f t="shared" si="65"/>
        <v>0</v>
      </c>
      <c r="R75" s="95">
        <f>SUM('[12]bla'!F583)</f>
        <v>0</v>
      </c>
      <c r="S75" s="89">
        <f t="shared" si="66"/>
        <v>0</v>
      </c>
      <c r="T75" s="23">
        <f>SUM('[12]bla'!J583)</f>
        <v>0</v>
      </c>
      <c r="U75" s="96">
        <f t="shared" si="67"/>
        <v>0</v>
      </c>
      <c r="V75" s="23">
        <f t="shared" si="68"/>
        <v>0</v>
      </c>
      <c r="W75" s="96">
        <f t="shared" si="69"/>
        <v>0</v>
      </c>
      <c r="X75" s="23">
        <f>SUM('[12]bla'!N583)</f>
        <v>0</v>
      </c>
      <c r="Y75" s="24">
        <f t="shared" si="70"/>
        <v>0</v>
      </c>
      <c r="Z75" s="95">
        <f>SUM('[12]bla'!F615)</f>
        <v>20000</v>
      </c>
      <c r="AA75" s="89">
        <f t="shared" si="71"/>
        <v>0.07054666701760388</v>
      </c>
      <c r="AB75" s="23">
        <f>SUM('[12]bla'!J615)</f>
        <v>2416</v>
      </c>
      <c r="AC75" s="96">
        <f t="shared" si="72"/>
        <v>12.08</v>
      </c>
      <c r="AD75" s="23">
        <f t="shared" si="73"/>
        <v>0</v>
      </c>
      <c r="AE75" s="96">
        <f t="shared" si="74"/>
        <v>0</v>
      </c>
      <c r="AF75" s="23">
        <f>SUM('[12]bla'!N615)</f>
        <v>2416</v>
      </c>
      <c r="AG75" s="24">
        <f t="shared" si="75"/>
        <v>12.08</v>
      </c>
      <c r="AH75" s="95">
        <f>SUM('[12]bla'!F640)</f>
        <v>0</v>
      </c>
      <c r="AI75" s="89">
        <f t="shared" si="76"/>
        <v>0</v>
      </c>
      <c r="AJ75" s="23">
        <f>SUM('[12]bla'!J640)</f>
        <v>0</v>
      </c>
      <c r="AK75" s="96">
        <f t="shared" si="77"/>
        <v>0</v>
      </c>
      <c r="AL75" s="23">
        <f t="shared" si="78"/>
        <v>0</v>
      </c>
      <c r="AM75" s="96">
        <f t="shared" si="79"/>
        <v>0</v>
      </c>
      <c r="AN75" s="23">
        <f>SUM('[12]bla'!N640)</f>
        <v>0</v>
      </c>
      <c r="AO75" s="24">
        <f t="shared" si="80"/>
        <v>0</v>
      </c>
      <c r="AP75" s="95">
        <f>SUM('[12]bla'!F655)</f>
        <v>400000</v>
      </c>
      <c r="AQ75" s="89">
        <f t="shared" si="81"/>
        <v>0.07082783223240927</v>
      </c>
      <c r="AR75" s="23">
        <f>SUM('[12]bla'!J655)</f>
        <v>0</v>
      </c>
      <c r="AS75" s="96">
        <f t="shared" si="82"/>
        <v>0</v>
      </c>
      <c r="AT75" s="23">
        <f t="shared" si="83"/>
        <v>0</v>
      </c>
      <c r="AU75" s="96">
        <f t="shared" si="84"/>
        <v>0</v>
      </c>
      <c r="AV75" s="23">
        <f>SUM('[12]bla'!N655)</f>
        <v>0</v>
      </c>
      <c r="AW75" s="24">
        <f t="shared" si="85"/>
        <v>0</v>
      </c>
      <c r="AX75" s="95">
        <f>SUM('[12]bla'!F763)</f>
        <v>0</v>
      </c>
      <c r="AY75" s="89">
        <f t="shared" si="86"/>
        <v>0</v>
      </c>
      <c r="AZ75" s="23">
        <f>SUM('[12]bla'!J763)</f>
        <v>0</v>
      </c>
      <c r="BA75" s="96">
        <f t="shared" si="87"/>
        <v>0</v>
      </c>
      <c r="BB75" s="23">
        <f t="shared" si="88"/>
        <v>0</v>
      </c>
      <c r="BC75" s="96">
        <f t="shared" si="89"/>
        <v>0</v>
      </c>
      <c r="BD75" s="23">
        <f>SUM('[12]bla'!N763)</f>
        <v>0</v>
      </c>
      <c r="BE75" s="24">
        <f t="shared" si="90"/>
        <v>0</v>
      </c>
      <c r="BF75" s="97">
        <f t="shared" si="51"/>
        <v>870000</v>
      </c>
      <c r="BG75" s="22">
        <f t="shared" si="55"/>
        <v>0.009675881227350469</v>
      </c>
      <c r="BH75" s="26">
        <f t="shared" si="52"/>
        <v>2416</v>
      </c>
      <c r="BI75" s="22">
        <f t="shared" si="91"/>
        <v>0.27770114942528734</v>
      </c>
      <c r="BJ75" s="26">
        <f t="shared" si="53"/>
        <v>0</v>
      </c>
      <c r="BK75" s="22">
        <f t="shared" si="92"/>
        <v>0</v>
      </c>
      <c r="BL75" s="26">
        <f t="shared" si="54"/>
        <v>2416</v>
      </c>
      <c r="BM75" s="25">
        <f t="shared" si="93"/>
        <v>0.27770114942528734</v>
      </c>
    </row>
    <row r="76" spans="1:65" ht="15">
      <c r="A76" s="136" t="s">
        <v>93</v>
      </c>
      <c r="B76" s="95">
        <f>SUM('[12]cha'!F328)</f>
        <v>3045090.851</v>
      </c>
      <c r="C76" s="89">
        <f t="shared" si="56"/>
        <v>0.06751597221470534</v>
      </c>
      <c r="D76" s="23">
        <f>SUM('[12]cha'!J328)</f>
        <v>45097.301</v>
      </c>
      <c r="E76" s="96">
        <f t="shared" si="57"/>
        <v>1.4809837606385428</v>
      </c>
      <c r="F76" s="23">
        <f t="shared" si="58"/>
        <v>13483.144</v>
      </c>
      <c r="G76" s="96">
        <f t="shared" si="59"/>
        <v>0.44278297954795576</v>
      </c>
      <c r="H76" s="23">
        <f>SUM('[12]cha'!N328)</f>
        <v>58580.445</v>
      </c>
      <c r="I76" s="24">
        <f t="shared" si="60"/>
        <v>1.9237667401864986</v>
      </c>
      <c r="J76" s="95">
        <f>SUM('[12]cha'!F461)</f>
        <v>0</v>
      </c>
      <c r="K76" s="89">
        <f t="shared" si="61"/>
        <v>0</v>
      </c>
      <c r="L76" s="23">
        <f>SUM('[12]cha'!J461)</f>
        <v>0</v>
      </c>
      <c r="M76" s="96">
        <f t="shared" si="62"/>
        <v>0</v>
      </c>
      <c r="N76" s="23">
        <f t="shared" si="63"/>
        <v>0</v>
      </c>
      <c r="O76" s="96">
        <f t="shared" si="64"/>
        <v>0</v>
      </c>
      <c r="P76" s="23">
        <f>SUM('[12]cha'!N461)</f>
        <v>0</v>
      </c>
      <c r="Q76" s="24">
        <f t="shared" si="65"/>
        <v>0</v>
      </c>
      <c r="R76" s="95">
        <f>SUM('[12]cha'!F583)</f>
        <v>0</v>
      </c>
      <c r="S76" s="89">
        <f t="shared" si="66"/>
        <v>0</v>
      </c>
      <c r="T76" s="23">
        <f>SUM('[12]cha'!J583)</f>
        <v>0</v>
      </c>
      <c r="U76" s="96">
        <f t="shared" si="67"/>
        <v>0</v>
      </c>
      <c r="V76" s="23">
        <f t="shared" si="68"/>
        <v>0</v>
      </c>
      <c r="W76" s="96">
        <f t="shared" si="69"/>
        <v>0</v>
      </c>
      <c r="X76" s="23">
        <f>SUM('[12]cha'!N583)</f>
        <v>0</v>
      </c>
      <c r="Y76" s="24">
        <f t="shared" si="70"/>
        <v>0</v>
      </c>
      <c r="Z76" s="95">
        <f>SUM('[12]cha'!F615)</f>
        <v>0</v>
      </c>
      <c r="AA76" s="89">
        <f t="shared" si="71"/>
        <v>0</v>
      </c>
      <c r="AB76" s="23">
        <f>SUM('[12]cha'!J615)</f>
        <v>0</v>
      </c>
      <c r="AC76" s="96">
        <f t="shared" si="72"/>
        <v>0</v>
      </c>
      <c r="AD76" s="23">
        <f t="shared" si="73"/>
        <v>0</v>
      </c>
      <c r="AE76" s="96">
        <f t="shared" si="74"/>
        <v>0</v>
      </c>
      <c r="AF76" s="23">
        <f>SUM('[12]cha'!N615)</f>
        <v>0</v>
      </c>
      <c r="AG76" s="24">
        <f t="shared" si="75"/>
        <v>0</v>
      </c>
      <c r="AH76" s="95">
        <f>SUM('[12]cha'!F640)</f>
        <v>0</v>
      </c>
      <c r="AI76" s="89">
        <f t="shared" si="76"/>
        <v>0</v>
      </c>
      <c r="AJ76" s="23">
        <f>SUM('[12]cha'!J640)</f>
        <v>0</v>
      </c>
      <c r="AK76" s="96">
        <f t="shared" si="77"/>
        <v>0</v>
      </c>
      <c r="AL76" s="23">
        <f t="shared" si="78"/>
        <v>0</v>
      </c>
      <c r="AM76" s="96">
        <f t="shared" si="79"/>
        <v>0</v>
      </c>
      <c r="AN76" s="23">
        <f>SUM('[12]cha'!N640)</f>
        <v>0</v>
      </c>
      <c r="AO76" s="24">
        <f t="shared" si="80"/>
        <v>0</v>
      </c>
      <c r="AP76" s="95">
        <f>SUM('[12]cha'!F655)</f>
        <v>230000</v>
      </c>
      <c r="AQ76" s="89">
        <f t="shared" si="81"/>
        <v>0.04072600353363533</v>
      </c>
      <c r="AR76" s="23">
        <f>SUM('[12]cha'!J655)</f>
        <v>113812.471</v>
      </c>
      <c r="AS76" s="96">
        <f t="shared" si="82"/>
        <v>49.48368304347826</v>
      </c>
      <c r="AT76" s="23">
        <f t="shared" si="83"/>
        <v>2016.8300000000017</v>
      </c>
      <c r="AU76" s="96">
        <f t="shared" si="84"/>
        <v>0.8768826086956529</v>
      </c>
      <c r="AV76" s="23">
        <f>SUM('[12]cha'!N655)</f>
        <v>115829.301</v>
      </c>
      <c r="AW76" s="24">
        <f t="shared" si="85"/>
        <v>50.36056565217392</v>
      </c>
      <c r="AX76" s="95">
        <f>SUM('[12]cha'!F763)</f>
        <v>0</v>
      </c>
      <c r="AY76" s="89">
        <f t="shared" si="86"/>
        <v>0</v>
      </c>
      <c r="AZ76" s="23">
        <f>SUM('[12]cha'!J763)</f>
        <v>0</v>
      </c>
      <c r="BA76" s="96">
        <f t="shared" si="87"/>
        <v>0</v>
      </c>
      <c r="BB76" s="23">
        <f t="shared" si="88"/>
        <v>0</v>
      </c>
      <c r="BC76" s="96">
        <f t="shared" si="89"/>
        <v>0</v>
      </c>
      <c r="BD76" s="23">
        <f>SUM('[12]cha'!N763)</f>
        <v>0</v>
      </c>
      <c r="BE76" s="24">
        <f t="shared" si="90"/>
        <v>0</v>
      </c>
      <c r="BF76" s="97">
        <f t="shared" si="51"/>
        <v>3275090.851</v>
      </c>
      <c r="BG76" s="22">
        <f t="shared" si="55"/>
        <v>0.03642458630236571</v>
      </c>
      <c r="BH76" s="26">
        <f t="shared" si="52"/>
        <v>158909.772</v>
      </c>
      <c r="BI76" s="22">
        <f t="shared" si="91"/>
        <v>4.852072178439853</v>
      </c>
      <c r="BJ76" s="26">
        <f t="shared" si="53"/>
        <v>15499.974000000002</v>
      </c>
      <c r="BK76" s="22">
        <f t="shared" si="92"/>
        <v>0.47326852002494274</v>
      </c>
      <c r="BL76" s="26">
        <f t="shared" si="54"/>
        <v>174409.74599999998</v>
      </c>
      <c r="BM76" s="25">
        <f t="shared" si="93"/>
        <v>5.325340698464795</v>
      </c>
    </row>
    <row r="77" spans="1:65" ht="15">
      <c r="A77" s="136" t="s">
        <v>94</v>
      </c>
      <c r="B77" s="95">
        <f>SUM('[12]sub'!F328)</f>
        <v>0</v>
      </c>
      <c r="C77" s="89">
        <f t="shared" si="56"/>
        <v>0</v>
      </c>
      <c r="D77" s="23">
        <f>SUM('[12]sub'!J328)</f>
        <v>0</v>
      </c>
      <c r="E77" s="96">
        <f t="shared" si="57"/>
        <v>0</v>
      </c>
      <c r="F77" s="23">
        <f t="shared" si="58"/>
        <v>0</v>
      </c>
      <c r="G77" s="96">
        <f t="shared" si="59"/>
        <v>0</v>
      </c>
      <c r="H77" s="23">
        <f>SUM('[12]sub'!N328)</f>
        <v>0</v>
      </c>
      <c r="I77" s="24">
        <f t="shared" si="60"/>
        <v>0</v>
      </c>
      <c r="J77" s="95">
        <f>SUM('[12]sub'!F461)</f>
        <v>0</v>
      </c>
      <c r="K77" s="89">
        <f t="shared" si="61"/>
        <v>0</v>
      </c>
      <c r="L77" s="23">
        <f>SUM('[12]sub'!J461)</f>
        <v>0</v>
      </c>
      <c r="M77" s="96">
        <f t="shared" si="62"/>
        <v>0</v>
      </c>
      <c r="N77" s="23">
        <f t="shared" si="63"/>
        <v>0</v>
      </c>
      <c r="O77" s="96">
        <f t="shared" si="64"/>
        <v>0</v>
      </c>
      <c r="P77" s="23">
        <f>SUM('[12]sub'!N461)</f>
        <v>0</v>
      </c>
      <c r="Q77" s="24">
        <f t="shared" si="65"/>
        <v>0</v>
      </c>
      <c r="R77" s="95">
        <f>SUM('[12]sub'!F583)</f>
        <v>0</v>
      </c>
      <c r="S77" s="89">
        <f t="shared" si="66"/>
        <v>0</v>
      </c>
      <c r="T77" s="23">
        <f>SUM('[12]sub'!J583)</f>
        <v>0</v>
      </c>
      <c r="U77" s="96">
        <f t="shared" si="67"/>
        <v>0</v>
      </c>
      <c r="V77" s="23">
        <f t="shared" si="68"/>
        <v>0</v>
      </c>
      <c r="W77" s="96">
        <f t="shared" si="69"/>
        <v>0</v>
      </c>
      <c r="X77" s="23">
        <f>SUM('[12]sub'!N583)</f>
        <v>0</v>
      </c>
      <c r="Y77" s="24">
        <f t="shared" si="70"/>
        <v>0</v>
      </c>
      <c r="Z77" s="95">
        <f>SUM('[12]sub'!F615)</f>
        <v>0</v>
      </c>
      <c r="AA77" s="89">
        <f t="shared" si="71"/>
        <v>0</v>
      </c>
      <c r="AB77" s="23">
        <f>SUM('[12]sub'!J615)</f>
        <v>0</v>
      </c>
      <c r="AC77" s="96">
        <f t="shared" si="72"/>
        <v>0</v>
      </c>
      <c r="AD77" s="23">
        <f t="shared" si="73"/>
        <v>0</v>
      </c>
      <c r="AE77" s="96">
        <f t="shared" si="74"/>
        <v>0</v>
      </c>
      <c r="AF77" s="23">
        <f>SUM('[12]sub'!N615)</f>
        <v>0</v>
      </c>
      <c r="AG77" s="24">
        <f t="shared" si="75"/>
        <v>0</v>
      </c>
      <c r="AH77" s="95">
        <f>SUM('[12]sub'!F640)</f>
        <v>0</v>
      </c>
      <c r="AI77" s="89">
        <f t="shared" si="76"/>
        <v>0</v>
      </c>
      <c r="AJ77" s="23">
        <f>SUM('[12]sub'!J640)</f>
        <v>0</v>
      </c>
      <c r="AK77" s="96">
        <f t="shared" si="77"/>
        <v>0</v>
      </c>
      <c r="AL77" s="23">
        <f t="shared" si="78"/>
        <v>0</v>
      </c>
      <c r="AM77" s="96">
        <f t="shared" si="79"/>
        <v>0</v>
      </c>
      <c r="AN77" s="23">
        <f>SUM('[12]sub'!N640)</f>
        <v>0</v>
      </c>
      <c r="AO77" s="24">
        <f t="shared" si="80"/>
        <v>0</v>
      </c>
      <c r="AP77" s="95">
        <f>SUM('[12]sub'!F655)</f>
        <v>0</v>
      </c>
      <c r="AQ77" s="89">
        <f t="shared" si="81"/>
        <v>0</v>
      </c>
      <c r="AR77" s="23">
        <f>SUM('[12]sub'!J655)</f>
        <v>0</v>
      </c>
      <c r="AS77" s="96">
        <f t="shared" si="82"/>
        <v>0</v>
      </c>
      <c r="AT77" s="23">
        <f t="shared" si="83"/>
        <v>0</v>
      </c>
      <c r="AU77" s="96">
        <f t="shared" si="84"/>
        <v>0</v>
      </c>
      <c r="AV77" s="23">
        <f>SUM('[12]sub'!N655)</f>
        <v>0</v>
      </c>
      <c r="AW77" s="24">
        <f t="shared" si="85"/>
        <v>0</v>
      </c>
      <c r="AX77" s="95">
        <f>SUM('[12]sub'!F763)</f>
        <v>0</v>
      </c>
      <c r="AY77" s="89">
        <f t="shared" si="86"/>
        <v>0</v>
      </c>
      <c r="AZ77" s="23">
        <f>SUM('[12]sub'!J763)</f>
        <v>0</v>
      </c>
      <c r="BA77" s="96">
        <f t="shared" si="87"/>
        <v>0</v>
      </c>
      <c r="BB77" s="23">
        <f t="shared" si="88"/>
        <v>0</v>
      </c>
      <c r="BC77" s="96">
        <f t="shared" si="89"/>
        <v>0</v>
      </c>
      <c r="BD77" s="23">
        <f>SUM('[12]sub'!N763)</f>
        <v>0</v>
      </c>
      <c r="BE77" s="24">
        <f t="shared" si="90"/>
        <v>0</v>
      </c>
      <c r="BF77" s="97">
        <f t="shared" si="51"/>
        <v>0</v>
      </c>
      <c r="BG77" s="22">
        <f t="shared" si="55"/>
        <v>0</v>
      </c>
      <c r="BH77" s="26">
        <f t="shared" si="52"/>
        <v>0</v>
      </c>
      <c r="BI77" s="22">
        <f t="shared" si="91"/>
        <v>0</v>
      </c>
      <c r="BJ77" s="26">
        <f t="shared" si="53"/>
        <v>0</v>
      </c>
      <c r="BK77" s="22">
        <f t="shared" si="92"/>
        <v>0</v>
      </c>
      <c r="BL77" s="26">
        <f t="shared" si="54"/>
        <v>0</v>
      </c>
      <c r="BM77" s="25">
        <f t="shared" si="93"/>
        <v>0</v>
      </c>
    </row>
    <row r="78" spans="1:65" ht="15">
      <c r="A78" s="136" t="s">
        <v>95</v>
      </c>
      <c r="B78" s="95">
        <f>SUM('[12]usq'!F328)</f>
        <v>977000</v>
      </c>
      <c r="C78" s="89">
        <f t="shared" si="56"/>
        <v>0.021662113901168175</v>
      </c>
      <c r="D78" s="23">
        <f>SUM('[12]usq'!J328)</f>
        <v>0</v>
      </c>
      <c r="E78" s="96">
        <f t="shared" si="57"/>
        <v>0</v>
      </c>
      <c r="F78" s="23">
        <f t="shared" si="58"/>
        <v>0</v>
      </c>
      <c r="G78" s="96">
        <f t="shared" si="59"/>
        <v>0</v>
      </c>
      <c r="H78" s="23">
        <f>SUM('[12]usq'!N328)</f>
        <v>0</v>
      </c>
      <c r="I78" s="24">
        <f t="shared" si="60"/>
        <v>0</v>
      </c>
      <c r="J78" s="95">
        <f>SUM('[12]usq'!F461)</f>
        <v>0</v>
      </c>
      <c r="K78" s="89">
        <f t="shared" si="61"/>
        <v>0</v>
      </c>
      <c r="L78" s="23">
        <f>SUM('[12]usq'!J461)</f>
        <v>0</v>
      </c>
      <c r="M78" s="96">
        <f t="shared" si="62"/>
        <v>0</v>
      </c>
      <c r="N78" s="23">
        <f t="shared" si="63"/>
        <v>0</v>
      </c>
      <c r="O78" s="96">
        <f t="shared" si="64"/>
        <v>0</v>
      </c>
      <c r="P78" s="23">
        <f>SUM('[12]usq'!N461)</f>
        <v>0</v>
      </c>
      <c r="Q78" s="24">
        <f t="shared" si="65"/>
        <v>0</v>
      </c>
      <c r="R78" s="95">
        <f>SUM('[12]usq'!F583)</f>
        <v>0</v>
      </c>
      <c r="S78" s="89">
        <f t="shared" si="66"/>
        <v>0</v>
      </c>
      <c r="T78" s="23">
        <f>SUM('[12]usq'!J583)</f>
        <v>0</v>
      </c>
      <c r="U78" s="96">
        <f t="shared" si="67"/>
        <v>0</v>
      </c>
      <c r="V78" s="23">
        <f t="shared" si="68"/>
        <v>0</v>
      </c>
      <c r="W78" s="96">
        <f t="shared" si="69"/>
        <v>0</v>
      </c>
      <c r="X78" s="23">
        <f>SUM('[12]usq'!N583)</f>
        <v>0</v>
      </c>
      <c r="Y78" s="24">
        <f t="shared" si="70"/>
        <v>0</v>
      </c>
      <c r="Z78" s="95">
        <f>SUM('[12]usq'!F615)</f>
        <v>0</v>
      </c>
      <c r="AA78" s="89">
        <f t="shared" si="71"/>
        <v>0</v>
      </c>
      <c r="AB78" s="23">
        <f>SUM('[12]usq'!J615)</f>
        <v>0</v>
      </c>
      <c r="AC78" s="96">
        <f t="shared" si="72"/>
        <v>0</v>
      </c>
      <c r="AD78" s="23">
        <f t="shared" si="73"/>
        <v>0</v>
      </c>
      <c r="AE78" s="96">
        <f t="shared" si="74"/>
        <v>0</v>
      </c>
      <c r="AF78" s="23">
        <f>SUM('[12]usq'!N615)</f>
        <v>0</v>
      </c>
      <c r="AG78" s="24">
        <f t="shared" si="75"/>
        <v>0</v>
      </c>
      <c r="AH78" s="95">
        <f>SUM('[12]usq'!F640)</f>
        <v>0</v>
      </c>
      <c r="AI78" s="89">
        <f t="shared" si="76"/>
        <v>0</v>
      </c>
      <c r="AJ78" s="23">
        <f>SUM('[12]usq'!J640)</f>
        <v>0</v>
      </c>
      <c r="AK78" s="96">
        <f t="shared" si="77"/>
        <v>0</v>
      </c>
      <c r="AL78" s="23">
        <f t="shared" si="78"/>
        <v>0</v>
      </c>
      <c r="AM78" s="96">
        <f t="shared" si="79"/>
        <v>0</v>
      </c>
      <c r="AN78" s="23">
        <f>SUM('[12]usq'!N640)</f>
        <v>0</v>
      </c>
      <c r="AO78" s="24">
        <f t="shared" si="80"/>
        <v>0</v>
      </c>
      <c r="AP78" s="95">
        <f>SUM('[12]usq'!F655)</f>
        <v>873000</v>
      </c>
      <c r="AQ78" s="89">
        <f t="shared" si="81"/>
        <v>0.15458174384723322</v>
      </c>
      <c r="AR78" s="23">
        <f>SUM('[12]usq'!J655)</f>
        <v>160000</v>
      </c>
      <c r="AS78" s="96">
        <f t="shared" si="82"/>
        <v>18.327605956471935</v>
      </c>
      <c r="AT78" s="23">
        <f t="shared" si="83"/>
        <v>240000</v>
      </c>
      <c r="AU78" s="96">
        <f t="shared" si="84"/>
        <v>27.491408934707906</v>
      </c>
      <c r="AV78" s="23">
        <f>SUM('[12]usq'!N655)</f>
        <v>400000</v>
      </c>
      <c r="AW78" s="24">
        <f t="shared" si="85"/>
        <v>45.81901489117984</v>
      </c>
      <c r="AX78" s="95">
        <f>SUM('[12]usq'!F763)</f>
        <v>0</v>
      </c>
      <c r="AY78" s="89">
        <f t="shared" si="86"/>
        <v>0</v>
      </c>
      <c r="AZ78" s="23">
        <f>SUM('[12]usq'!J763)</f>
        <v>0</v>
      </c>
      <c r="BA78" s="96">
        <f t="shared" si="87"/>
        <v>0</v>
      </c>
      <c r="BB78" s="23">
        <f t="shared" si="88"/>
        <v>0</v>
      </c>
      <c r="BC78" s="96">
        <f t="shared" si="89"/>
        <v>0</v>
      </c>
      <c r="BD78" s="23">
        <f>SUM('[12]usq'!N763)</f>
        <v>0</v>
      </c>
      <c r="BE78" s="24">
        <f t="shared" si="90"/>
        <v>0</v>
      </c>
      <c r="BF78" s="97">
        <f t="shared" si="51"/>
        <v>1850000</v>
      </c>
      <c r="BG78" s="22">
        <f t="shared" si="55"/>
        <v>0.020575149736319964</v>
      </c>
      <c r="BH78" s="26">
        <f t="shared" si="52"/>
        <v>160000</v>
      </c>
      <c r="BI78" s="22">
        <f t="shared" si="91"/>
        <v>8.64864864864865</v>
      </c>
      <c r="BJ78" s="26">
        <f t="shared" si="53"/>
        <v>240000</v>
      </c>
      <c r="BK78" s="22">
        <f t="shared" si="92"/>
        <v>12.972972972972974</v>
      </c>
      <c r="BL78" s="26">
        <f t="shared" si="54"/>
        <v>400000</v>
      </c>
      <c r="BM78" s="25">
        <f t="shared" si="93"/>
        <v>21.62162162162162</v>
      </c>
    </row>
    <row r="79" spans="1:65" ht="15">
      <c r="A79" s="136" t="s">
        <v>96</v>
      </c>
      <c r="B79" s="95">
        <f>SUM('[12]usm'!F328)</f>
        <v>25002000</v>
      </c>
      <c r="C79" s="89">
        <f t="shared" si="56"/>
        <v>0.5543461328116752</v>
      </c>
      <c r="D79" s="23">
        <f>SUM('[12]usm'!J328)</f>
        <v>168713.023</v>
      </c>
      <c r="E79" s="96">
        <f t="shared" si="57"/>
        <v>0.6747981081513479</v>
      </c>
      <c r="F79" s="23">
        <f t="shared" si="58"/>
        <v>41997</v>
      </c>
      <c r="G79" s="96">
        <f t="shared" si="59"/>
        <v>0.16797456203503722</v>
      </c>
      <c r="H79" s="23">
        <f>SUM('[12]usm'!N328)</f>
        <v>210710.023</v>
      </c>
      <c r="I79" s="24">
        <f t="shared" si="60"/>
        <v>0.842772670186385</v>
      </c>
      <c r="J79" s="95">
        <f>SUM('[12]usm'!F461)</f>
        <v>0</v>
      </c>
      <c r="K79" s="89">
        <f t="shared" si="61"/>
        <v>0</v>
      </c>
      <c r="L79" s="23">
        <f>SUM('[12]usm'!J461)</f>
        <v>0</v>
      </c>
      <c r="M79" s="96">
        <f t="shared" si="62"/>
        <v>0</v>
      </c>
      <c r="N79" s="23">
        <f t="shared" si="63"/>
        <v>0</v>
      </c>
      <c r="O79" s="96">
        <f t="shared" si="64"/>
        <v>0</v>
      </c>
      <c r="P79" s="23">
        <f>SUM('[12]usm'!N461)</f>
        <v>0</v>
      </c>
      <c r="Q79" s="24">
        <f t="shared" si="65"/>
        <v>0</v>
      </c>
      <c r="R79" s="95">
        <f>SUM('[12]usm'!F583)</f>
        <v>0</v>
      </c>
      <c r="S79" s="89">
        <f t="shared" si="66"/>
        <v>0</v>
      </c>
      <c r="T79" s="23">
        <f>SUM('[12]usm'!J583)</f>
        <v>0</v>
      </c>
      <c r="U79" s="96">
        <f t="shared" si="67"/>
        <v>0</v>
      </c>
      <c r="V79" s="23">
        <f t="shared" si="68"/>
        <v>0</v>
      </c>
      <c r="W79" s="96">
        <f t="shared" si="69"/>
        <v>0</v>
      </c>
      <c r="X79" s="23">
        <f>SUM('[12]usm'!N583)</f>
        <v>0</v>
      </c>
      <c r="Y79" s="24">
        <f t="shared" si="70"/>
        <v>0</v>
      </c>
      <c r="Z79" s="95">
        <f>SUM('[12]usm'!F615)</f>
        <v>0</v>
      </c>
      <c r="AA79" s="89">
        <f t="shared" si="71"/>
        <v>0</v>
      </c>
      <c r="AB79" s="23">
        <f>SUM('[12]usm'!J615)</f>
        <v>0</v>
      </c>
      <c r="AC79" s="96">
        <f t="shared" si="72"/>
        <v>0</v>
      </c>
      <c r="AD79" s="23">
        <f t="shared" si="73"/>
        <v>0</v>
      </c>
      <c r="AE79" s="96">
        <f t="shared" si="74"/>
        <v>0</v>
      </c>
      <c r="AF79" s="23">
        <f>SUM('[12]usm'!N615)</f>
        <v>0</v>
      </c>
      <c r="AG79" s="24">
        <f t="shared" si="75"/>
        <v>0</v>
      </c>
      <c r="AH79" s="95">
        <f>SUM('[12]usm'!F640)</f>
        <v>0</v>
      </c>
      <c r="AI79" s="89">
        <f t="shared" si="76"/>
        <v>0</v>
      </c>
      <c r="AJ79" s="23">
        <f>SUM('[12]usm'!J640)</f>
        <v>0</v>
      </c>
      <c r="AK79" s="96">
        <f t="shared" si="77"/>
        <v>0</v>
      </c>
      <c r="AL79" s="23">
        <f t="shared" si="78"/>
        <v>0</v>
      </c>
      <c r="AM79" s="96">
        <f t="shared" si="79"/>
        <v>0</v>
      </c>
      <c r="AN79" s="23">
        <f>SUM('[12]usm'!N640)</f>
        <v>0</v>
      </c>
      <c r="AO79" s="24">
        <f t="shared" si="80"/>
        <v>0</v>
      </c>
      <c r="AP79" s="95">
        <f>SUM('[12]usm'!F655)</f>
        <v>673966.5</v>
      </c>
      <c r="AQ79" s="89">
        <f t="shared" si="81"/>
        <v>0.11933896548066016</v>
      </c>
      <c r="AR79" s="23">
        <f>SUM('[12]usm'!J655)</f>
        <v>0</v>
      </c>
      <c r="AS79" s="96">
        <f t="shared" si="82"/>
        <v>0</v>
      </c>
      <c r="AT79" s="23">
        <f t="shared" si="83"/>
        <v>0</v>
      </c>
      <c r="AU79" s="96">
        <f t="shared" si="84"/>
        <v>0</v>
      </c>
      <c r="AV79" s="23">
        <f>SUM('[12]usm'!N655)</f>
        <v>0</v>
      </c>
      <c r="AW79" s="24">
        <f t="shared" si="85"/>
        <v>0</v>
      </c>
      <c r="AX79" s="95">
        <f>SUM('[12]usm'!F763)</f>
        <v>0</v>
      </c>
      <c r="AY79" s="89">
        <f t="shared" si="86"/>
        <v>0</v>
      </c>
      <c r="AZ79" s="23">
        <f>SUM('[12]usm'!J763)</f>
        <v>0</v>
      </c>
      <c r="BA79" s="96">
        <f t="shared" si="87"/>
        <v>0</v>
      </c>
      <c r="BB79" s="23">
        <f t="shared" si="88"/>
        <v>0</v>
      </c>
      <c r="BC79" s="96">
        <f t="shared" si="89"/>
        <v>0</v>
      </c>
      <c r="BD79" s="23">
        <f>SUM('[12]usm'!N763)</f>
        <v>0</v>
      </c>
      <c r="BE79" s="24">
        <f t="shared" si="90"/>
        <v>0</v>
      </c>
      <c r="BF79" s="97">
        <f t="shared" si="51"/>
        <v>25675966.5</v>
      </c>
      <c r="BG79" s="22">
        <f t="shared" si="55"/>
        <v>0.285560462357965</v>
      </c>
      <c r="BH79" s="26">
        <f t="shared" si="52"/>
        <v>168713.023</v>
      </c>
      <c r="BI79" s="22">
        <f t="shared" si="91"/>
        <v>0.6570853837186615</v>
      </c>
      <c r="BJ79" s="26">
        <f t="shared" si="53"/>
        <v>41997</v>
      </c>
      <c r="BK79" s="22">
        <f t="shared" si="92"/>
        <v>0.16356541047831638</v>
      </c>
      <c r="BL79" s="26">
        <f t="shared" si="54"/>
        <v>210710.023</v>
      </c>
      <c r="BM79" s="25">
        <f t="shared" si="93"/>
        <v>0.8206507941969778</v>
      </c>
    </row>
    <row r="80" spans="1:65" ht="15">
      <c r="A80" s="136" t="s">
        <v>97</v>
      </c>
      <c r="B80" s="95">
        <f>SUM('[12]sur'!F328)</f>
        <v>422202.588</v>
      </c>
      <c r="C80" s="89">
        <f t="shared" si="56"/>
        <v>0.009361105988356171</v>
      </c>
      <c r="D80" s="23">
        <f>SUM('[12]sur'!J328)</f>
        <v>0</v>
      </c>
      <c r="E80" s="96">
        <f t="shared" si="57"/>
        <v>0</v>
      </c>
      <c r="F80" s="23">
        <f t="shared" si="58"/>
        <v>0</v>
      </c>
      <c r="G80" s="96">
        <f t="shared" si="59"/>
        <v>0</v>
      </c>
      <c r="H80" s="23">
        <f>SUM('[12]sur'!N328)</f>
        <v>0</v>
      </c>
      <c r="I80" s="24">
        <f t="shared" si="60"/>
        <v>0</v>
      </c>
      <c r="J80" s="95">
        <f>SUM('[12]sur'!F461)</f>
        <v>0</v>
      </c>
      <c r="K80" s="89">
        <f t="shared" si="61"/>
        <v>0</v>
      </c>
      <c r="L80" s="23">
        <f>SUM('[12]sur'!J461)</f>
        <v>0</v>
      </c>
      <c r="M80" s="96">
        <f t="shared" si="62"/>
        <v>0</v>
      </c>
      <c r="N80" s="23">
        <f t="shared" si="63"/>
        <v>0</v>
      </c>
      <c r="O80" s="96">
        <f t="shared" si="64"/>
        <v>0</v>
      </c>
      <c r="P80" s="23">
        <f>SUM('[12]sur'!N461)</f>
        <v>0</v>
      </c>
      <c r="Q80" s="24">
        <f t="shared" si="65"/>
        <v>0</v>
      </c>
      <c r="R80" s="95">
        <f>SUM('[12]sur'!F583)</f>
        <v>0</v>
      </c>
      <c r="S80" s="89">
        <f t="shared" si="66"/>
        <v>0</v>
      </c>
      <c r="T80" s="23">
        <f>SUM('[12]sur'!J583)</f>
        <v>0</v>
      </c>
      <c r="U80" s="96">
        <f t="shared" si="67"/>
        <v>0</v>
      </c>
      <c r="V80" s="23">
        <f t="shared" si="68"/>
        <v>0</v>
      </c>
      <c r="W80" s="96">
        <f t="shared" si="69"/>
        <v>0</v>
      </c>
      <c r="X80" s="23">
        <f>SUM('[12]sur'!N583)</f>
        <v>0</v>
      </c>
      <c r="Y80" s="24">
        <f t="shared" si="70"/>
        <v>0</v>
      </c>
      <c r="Z80" s="95">
        <f>SUM('[12]sur'!F615)</f>
        <v>0</v>
      </c>
      <c r="AA80" s="89">
        <f t="shared" si="71"/>
        <v>0</v>
      </c>
      <c r="AB80" s="23">
        <f>SUM('[12]sur'!J615)</f>
        <v>0</v>
      </c>
      <c r="AC80" s="96">
        <f t="shared" si="72"/>
        <v>0</v>
      </c>
      <c r="AD80" s="23">
        <f t="shared" si="73"/>
        <v>0</v>
      </c>
      <c r="AE80" s="96">
        <f t="shared" si="74"/>
        <v>0</v>
      </c>
      <c r="AF80" s="23">
        <f>SUM('[12]sur'!N615)</f>
        <v>0</v>
      </c>
      <c r="AG80" s="24">
        <f t="shared" si="75"/>
        <v>0</v>
      </c>
      <c r="AH80" s="95">
        <f>SUM('[12]sur'!F640)</f>
        <v>0</v>
      </c>
      <c r="AI80" s="89">
        <f t="shared" si="76"/>
        <v>0</v>
      </c>
      <c r="AJ80" s="23">
        <f>SUM('[12]sur'!J640)</f>
        <v>0</v>
      </c>
      <c r="AK80" s="96">
        <f t="shared" si="77"/>
        <v>0</v>
      </c>
      <c r="AL80" s="23">
        <f t="shared" si="78"/>
        <v>0</v>
      </c>
      <c r="AM80" s="96">
        <f t="shared" si="79"/>
        <v>0</v>
      </c>
      <c r="AN80" s="23">
        <f>SUM('[12]sur'!N640)</f>
        <v>0</v>
      </c>
      <c r="AO80" s="24">
        <f t="shared" si="80"/>
        <v>0</v>
      </c>
      <c r="AP80" s="95">
        <f>SUM('[12]sur'!F655)</f>
        <v>0</v>
      </c>
      <c r="AQ80" s="89">
        <f t="shared" si="81"/>
        <v>0</v>
      </c>
      <c r="AR80" s="23">
        <f>SUM('[12]sur'!J655)</f>
        <v>0</v>
      </c>
      <c r="AS80" s="96">
        <f t="shared" si="82"/>
        <v>0</v>
      </c>
      <c r="AT80" s="23">
        <f t="shared" si="83"/>
        <v>0</v>
      </c>
      <c r="AU80" s="96">
        <f t="shared" si="84"/>
        <v>0</v>
      </c>
      <c r="AV80" s="23">
        <f>SUM('[12]sur'!N655)</f>
        <v>0</v>
      </c>
      <c r="AW80" s="24">
        <f t="shared" si="85"/>
        <v>0</v>
      </c>
      <c r="AX80" s="95">
        <f>SUM('[12]sur'!F763)</f>
        <v>0</v>
      </c>
      <c r="AY80" s="89">
        <f t="shared" si="86"/>
        <v>0</v>
      </c>
      <c r="AZ80" s="23">
        <f>SUM('[12]sur'!J763)</f>
        <v>0</v>
      </c>
      <c r="BA80" s="96">
        <f t="shared" si="87"/>
        <v>0</v>
      </c>
      <c r="BB80" s="23">
        <f t="shared" si="88"/>
        <v>0</v>
      </c>
      <c r="BC80" s="96">
        <f t="shared" si="89"/>
        <v>0</v>
      </c>
      <c r="BD80" s="23">
        <f>SUM('[12]sur'!N763)</f>
        <v>0</v>
      </c>
      <c r="BE80" s="24">
        <f t="shared" si="90"/>
        <v>0</v>
      </c>
      <c r="BF80" s="97">
        <f t="shared" si="51"/>
        <v>422202.588</v>
      </c>
      <c r="BG80" s="22">
        <f t="shared" si="55"/>
        <v>0.004695611603871246</v>
      </c>
      <c r="BH80" s="26">
        <f t="shared" si="52"/>
        <v>0</v>
      </c>
      <c r="BI80" s="22">
        <f t="shared" si="91"/>
        <v>0</v>
      </c>
      <c r="BJ80" s="26">
        <f t="shared" si="53"/>
        <v>0</v>
      </c>
      <c r="BK80" s="22">
        <f t="shared" si="92"/>
        <v>0</v>
      </c>
      <c r="BL80" s="26">
        <f t="shared" si="54"/>
        <v>0</v>
      </c>
      <c r="BM80" s="25">
        <f t="shared" si="93"/>
        <v>0</v>
      </c>
    </row>
    <row r="81" spans="1:65" ht="15">
      <c r="A81" s="136" t="s">
        <v>98</v>
      </c>
      <c r="B81" s="95">
        <f>SUM('[12]naz'!F328)</f>
        <v>500000</v>
      </c>
      <c r="C81" s="89">
        <f t="shared" si="56"/>
        <v>0.011086035773371633</v>
      </c>
      <c r="D81" s="23">
        <f>SUM('[12]naz'!J328)</f>
        <v>0</v>
      </c>
      <c r="E81" s="96">
        <f t="shared" si="57"/>
        <v>0</v>
      </c>
      <c r="F81" s="23">
        <f t="shared" si="58"/>
        <v>0</v>
      </c>
      <c r="G81" s="96">
        <f t="shared" si="59"/>
        <v>0</v>
      </c>
      <c r="H81" s="23">
        <f>SUM('[12]naz'!N328)</f>
        <v>0</v>
      </c>
      <c r="I81" s="24">
        <f t="shared" si="60"/>
        <v>0</v>
      </c>
      <c r="J81" s="95">
        <f>SUM('[12]naz'!F461)</f>
        <v>0</v>
      </c>
      <c r="K81" s="89">
        <f t="shared" si="61"/>
        <v>0</v>
      </c>
      <c r="L81" s="23">
        <f>SUM('[12]naz'!J461)</f>
        <v>0</v>
      </c>
      <c r="M81" s="96">
        <f t="shared" si="62"/>
        <v>0</v>
      </c>
      <c r="N81" s="23">
        <f t="shared" si="63"/>
        <v>0</v>
      </c>
      <c r="O81" s="96">
        <f t="shared" si="64"/>
        <v>0</v>
      </c>
      <c r="P81" s="23">
        <f>SUM('[12]naz'!N461)</f>
        <v>0</v>
      </c>
      <c r="Q81" s="24">
        <f t="shared" si="65"/>
        <v>0</v>
      </c>
      <c r="R81" s="95">
        <f>SUM('[12]naz'!F583)</f>
        <v>0</v>
      </c>
      <c r="S81" s="89">
        <f t="shared" si="66"/>
        <v>0</v>
      </c>
      <c r="T81" s="23">
        <f>SUM('[12]naz'!J583)</f>
        <v>0</v>
      </c>
      <c r="U81" s="96">
        <f t="shared" si="67"/>
        <v>0</v>
      </c>
      <c r="V81" s="23">
        <f t="shared" si="68"/>
        <v>0</v>
      </c>
      <c r="W81" s="96">
        <f t="shared" si="69"/>
        <v>0</v>
      </c>
      <c r="X81" s="23">
        <f>SUM('[12]naz'!N583)</f>
        <v>0</v>
      </c>
      <c r="Y81" s="24">
        <f t="shared" si="70"/>
        <v>0</v>
      </c>
      <c r="Z81" s="95">
        <f>SUM('[12]naz'!F615)</f>
        <v>0</v>
      </c>
      <c r="AA81" s="89">
        <f t="shared" si="71"/>
        <v>0</v>
      </c>
      <c r="AB81" s="23">
        <f>SUM('[12]naz'!J615)</f>
        <v>0</v>
      </c>
      <c r="AC81" s="96">
        <f t="shared" si="72"/>
        <v>0</v>
      </c>
      <c r="AD81" s="23">
        <f t="shared" si="73"/>
        <v>0</v>
      </c>
      <c r="AE81" s="96">
        <f t="shared" si="74"/>
        <v>0</v>
      </c>
      <c r="AF81" s="23">
        <f>SUM('[12]naz'!N615)</f>
        <v>0</v>
      </c>
      <c r="AG81" s="24">
        <f t="shared" si="75"/>
        <v>0</v>
      </c>
      <c r="AH81" s="95">
        <f>SUM('[12]naz'!F640)</f>
        <v>0</v>
      </c>
      <c r="AI81" s="89">
        <f t="shared" si="76"/>
        <v>0</v>
      </c>
      <c r="AJ81" s="23">
        <f>SUM('[12]naz'!J640)</f>
        <v>0</v>
      </c>
      <c r="AK81" s="96">
        <f t="shared" si="77"/>
        <v>0</v>
      </c>
      <c r="AL81" s="23">
        <f t="shared" si="78"/>
        <v>0</v>
      </c>
      <c r="AM81" s="96">
        <f t="shared" si="79"/>
        <v>0</v>
      </c>
      <c r="AN81" s="23">
        <f>SUM('[12]naz'!N640)</f>
        <v>0</v>
      </c>
      <c r="AO81" s="24">
        <f t="shared" si="80"/>
        <v>0</v>
      </c>
      <c r="AP81" s="95">
        <f>SUM('[12]naz'!F655)</f>
        <v>0</v>
      </c>
      <c r="AQ81" s="89">
        <f t="shared" si="81"/>
        <v>0</v>
      </c>
      <c r="AR81" s="23">
        <f>SUM('[12]naz'!J655)</f>
        <v>0</v>
      </c>
      <c r="AS81" s="96">
        <f t="shared" si="82"/>
        <v>0</v>
      </c>
      <c r="AT81" s="23">
        <f t="shared" si="83"/>
        <v>0</v>
      </c>
      <c r="AU81" s="96">
        <f t="shared" si="84"/>
        <v>0</v>
      </c>
      <c r="AV81" s="23">
        <f>SUM('[12]naz'!N655)</f>
        <v>0</v>
      </c>
      <c r="AW81" s="24">
        <f t="shared" si="85"/>
        <v>0</v>
      </c>
      <c r="AX81" s="95">
        <f>SUM('[12]naz'!F763)</f>
        <v>0</v>
      </c>
      <c r="AY81" s="89">
        <f t="shared" si="86"/>
        <v>0</v>
      </c>
      <c r="AZ81" s="23">
        <f>SUM('[12]naz'!J763)</f>
        <v>0</v>
      </c>
      <c r="BA81" s="96">
        <f t="shared" si="87"/>
        <v>0</v>
      </c>
      <c r="BB81" s="23">
        <f t="shared" si="88"/>
        <v>0</v>
      </c>
      <c r="BC81" s="96">
        <f t="shared" si="89"/>
        <v>0</v>
      </c>
      <c r="BD81" s="23">
        <f>SUM('[12]naz'!N763)</f>
        <v>0</v>
      </c>
      <c r="BE81" s="24">
        <f t="shared" si="90"/>
        <v>0</v>
      </c>
      <c r="BF81" s="97">
        <f t="shared" si="51"/>
        <v>500000</v>
      </c>
      <c r="BG81" s="22">
        <f t="shared" si="55"/>
        <v>0.005560851280086477</v>
      </c>
      <c r="BH81" s="26">
        <f t="shared" si="52"/>
        <v>0</v>
      </c>
      <c r="BI81" s="22">
        <f t="shared" si="91"/>
        <v>0</v>
      </c>
      <c r="BJ81" s="26">
        <f t="shared" si="53"/>
        <v>0</v>
      </c>
      <c r="BK81" s="22">
        <f t="shared" si="92"/>
        <v>0</v>
      </c>
      <c r="BL81" s="26">
        <f t="shared" si="54"/>
        <v>0</v>
      </c>
      <c r="BM81" s="25">
        <f t="shared" si="93"/>
        <v>0</v>
      </c>
    </row>
    <row r="82" spans="1:65" ht="15">
      <c r="A82" s="136" t="s">
        <v>99</v>
      </c>
      <c r="B82" s="95">
        <f>SUM('[12]pab'!F328)</f>
        <v>2412138.82</v>
      </c>
      <c r="C82" s="89">
        <f t="shared" si="56"/>
        <v>0.053482114497716886</v>
      </c>
      <c r="D82" s="23">
        <f>SUM('[12]pab'!J328)</f>
        <v>160715.439</v>
      </c>
      <c r="E82" s="96">
        <f t="shared" si="57"/>
        <v>6.662777352092862</v>
      </c>
      <c r="F82" s="23">
        <f t="shared" si="58"/>
        <v>12.715999999985797</v>
      </c>
      <c r="G82" s="96">
        <f t="shared" si="59"/>
        <v>0.0005271670060840776</v>
      </c>
      <c r="H82" s="23">
        <f>SUM('[12]pab'!N328)</f>
        <v>160728.155</v>
      </c>
      <c r="I82" s="24">
        <f t="shared" si="60"/>
        <v>6.663304519098946</v>
      </c>
      <c r="J82" s="95">
        <f>SUM('[12]pab'!F461)</f>
        <v>0</v>
      </c>
      <c r="K82" s="89">
        <f t="shared" si="61"/>
        <v>0</v>
      </c>
      <c r="L82" s="23">
        <f>SUM('[12]pab'!J461)</f>
        <v>0</v>
      </c>
      <c r="M82" s="96">
        <f t="shared" si="62"/>
        <v>0</v>
      </c>
      <c r="N82" s="23">
        <f t="shared" si="63"/>
        <v>0</v>
      </c>
      <c r="O82" s="96">
        <f t="shared" si="64"/>
        <v>0</v>
      </c>
      <c r="P82" s="23">
        <f>SUM('[12]pab'!N461)</f>
        <v>0</v>
      </c>
      <c r="Q82" s="24">
        <f t="shared" si="65"/>
        <v>0</v>
      </c>
      <c r="R82" s="95">
        <f>SUM('[12]pab'!F583)</f>
        <v>0</v>
      </c>
      <c r="S82" s="89">
        <f t="shared" si="66"/>
        <v>0</v>
      </c>
      <c r="T82" s="23">
        <f>SUM('[12]pab'!J583)</f>
        <v>0</v>
      </c>
      <c r="U82" s="96">
        <f t="shared" si="67"/>
        <v>0</v>
      </c>
      <c r="V82" s="23">
        <f t="shared" si="68"/>
        <v>0</v>
      </c>
      <c r="W82" s="96">
        <f t="shared" si="69"/>
        <v>0</v>
      </c>
      <c r="X82" s="23">
        <f>SUM('[12]pab'!N583)</f>
        <v>0</v>
      </c>
      <c r="Y82" s="24">
        <f t="shared" si="70"/>
        <v>0</v>
      </c>
      <c r="Z82" s="95">
        <f>SUM('[12]pab'!F615)</f>
        <v>150000</v>
      </c>
      <c r="AA82" s="89">
        <f t="shared" si="71"/>
        <v>0.5291000026320292</v>
      </c>
      <c r="AB82" s="23">
        <f>SUM('[12]pab'!J615)</f>
        <v>120829.796</v>
      </c>
      <c r="AC82" s="96">
        <f t="shared" si="72"/>
        <v>80.55319733333334</v>
      </c>
      <c r="AD82" s="23">
        <f t="shared" si="73"/>
        <v>12856.899999999994</v>
      </c>
      <c r="AE82" s="96">
        <f t="shared" si="74"/>
        <v>8.571266666666663</v>
      </c>
      <c r="AF82" s="23">
        <f>SUM('[12]pab'!N615)</f>
        <v>133686.696</v>
      </c>
      <c r="AG82" s="24">
        <f t="shared" si="75"/>
        <v>89.12446399999999</v>
      </c>
      <c r="AH82" s="95">
        <f>SUM('[12]pab'!F640)</f>
        <v>0</v>
      </c>
      <c r="AI82" s="89">
        <f t="shared" si="76"/>
        <v>0</v>
      </c>
      <c r="AJ82" s="23">
        <f>SUM('[12]pab'!J640)</f>
        <v>0</v>
      </c>
      <c r="AK82" s="96">
        <f t="shared" si="77"/>
        <v>0</v>
      </c>
      <c r="AL82" s="23">
        <f t="shared" si="78"/>
        <v>0</v>
      </c>
      <c r="AM82" s="96">
        <f t="shared" si="79"/>
        <v>0</v>
      </c>
      <c r="AN82" s="23">
        <f>SUM('[12]pab'!N640)</f>
        <v>0</v>
      </c>
      <c r="AO82" s="24">
        <f t="shared" si="80"/>
        <v>0</v>
      </c>
      <c r="AP82" s="95">
        <f>SUM('[12]pab'!F655)</f>
        <v>180000</v>
      </c>
      <c r="AQ82" s="89">
        <f t="shared" si="81"/>
        <v>0.03187252450458417</v>
      </c>
      <c r="AR82" s="23">
        <f>SUM('[12]pab'!J655)</f>
        <v>160219.952</v>
      </c>
      <c r="AS82" s="96">
        <f t="shared" si="82"/>
        <v>89.01108444444445</v>
      </c>
      <c r="AT82" s="23">
        <f t="shared" si="83"/>
        <v>0</v>
      </c>
      <c r="AU82" s="96">
        <f t="shared" si="84"/>
        <v>0</v>
      </c>
      <c r="AV82" s="23">
        <f>SUM('[12]pab'!N655)</f>
        <v>160219.952</v>
      </c>
      <c r="AW82" s="24">
        <f t="shared" si="85"/>
        <v>89.01108444444445</v>
      </c>
      <c r="AX82" s="95">
        <f>SUM('[12]pab'!F763)</f>
        <v>0</v>
      </c>
      <c r="AY82" s="89">
        <f t="shared" si="86"/>
        <v>0</v>
      </c>
      <c r="AZ82" s="23">
        <f>SUM('[12]pab'!J763)</f>
        <v>0</v>
      </c>
      <c r="BA82" s="96">
        <f t="shared" si="87"/>
        <v>0</v>
      </c>
      <c r="BB82" s="23">
        <f t="shared" si="88"/>
        <v>0</v>
      </c>
      <c r="BC82" s="96">
        <f t="shared" si="89"/>
        <v>0</v>
      </c>
      <c r="BD82" s="23">
        <f>SUM('[12]pab'!N763)</f>
        <v>0</v>
      </c>
      <c r="BE82" s="24">
        <f t="shared" si="90"/>
        <v>0</v>
      </c>
      <c r="BF82" s="97">
        <f t="shared" si="51"/>
        <v>2742138.82</v>
      </c>
      <c r="BG82" s="22">
        <f t="shared" si="55"/>
        <v>0.030497252334743638</v>
      </c>
      <c r="BH82" s="26">
        <f t="shared" si="52"/>
        <v>441765.187</v>
      </c>
      <c r="BI82" s="22">
        <f t="shared" si="91"/>
        <v>16.11024153036862</v>
      </c>
      <c r="BJ82" s="26">
        <f t="shared" si="53"/>
        <v>12869.61599999998</v>
      </c>
      <c r="BK82" s="22">
        <f t="shared" si="92"/>
        <v>0.469327661536843</v>
      </c>
      <c r="BL82" s="26">
        <f t="shared" si="54"/>
        <v>454634.80299999996</v>
      </c>
      <c r="BM82" s="25">
        <f t="shared" si="93"/>
        <v>16.579569191905463</v>
      </c>
    </row>
    <row r="83" spans="1:65" ht="15">
      <c r="A83" s="136" t="s">
        <v>100</v>
      </c>
      <c r="B83" s="95">
        <f>SUM('[12]cri'!F328)</f>
        <v>770244.437</v>
      </c>
      <c r="C83" s="89">
        <f t="shared" si="56"/>
        <v>0.017077914765644988</v>
      </c>
      <c r="D83" s="23">
        <f>SUM('[12]cri'!J328)</f>
        <v>0</v>
      </c>
      <c r="E83" s="96">
        <f t="shared" si="57"/>
        <v>0</v>
      </c>
      <c r="F83" s="23">
        <f t="shared" si="58"/>
        <v>0</v>
      </c>
      <c r="G83" s="96">
        <f t="shared" si="59"/>
        <v>0</v>
      </c>
      <c r="H83" s="23">
        <f>SUM('[12]cri'!N328)</f>
        <v>0</v>
      </c>
      <c r="I83" s="24">
        <f t="shared" si="60"/>
        <v>0</v>
      </c>
      <c r="J83" s="95">
        <f>SUM('[12]cri'!F461)</f>
        <v>0</v>
      </c>
      <c r="K83" s="89">
        <f t="shared" si="61"/>
        <v>0</v>
      </c>
      <c r="L83" s="23">
        <f>SUM('[12]cri'!J461)</f>
        <v>0</v>
      </c>
      <c r="M83" s="96">
        <f t="shared" si="62"/>
        <v>0</v>
      </c>
      <c r="N83" s="23">
        <f t="shared" si="63"/>
        <v>0</v>
      </c>
      <c r="O83" s="96">
        <f t="shared" si="64"/>
        <v>0</v>
      </c>
      <c r="P83" s="23">
        <f>SUM('[12]cri'!N461)</f>
        <v>0</v>
      </c>
      <c r="Q83" s="24">
        <f t="shared" si="65"/>
        <v>0</v>
      </c>
      <c r="R83" s="95">
        <f>SUM('[12]cri'!F583)</f>
        <v>0</v>
      </c>
      <c r="S83" s="89">
        <f t="shared" si="66"/>
        <v>0</v>
      </c>
      <c r="T83" s="23">
        <f>SUM('[12]cri'!J583)</f>
        <v>0</v>
      </c>
      <c r="U83" s="96">
        <f t="shared" si="67"/>
        <v>0</v>
      </c>
      <c r="V83" s="23">
        <f t="shared" si="68"/>
        <v>0</v>
      </c>
      <c r="W83" s="96">
        <f t="shared" si="69"/>
        <v>0</v>
      </c>
      <c r="X83" s="23">
        <f>SUM('[12]cri'!N583)</f>
        <v>0</v>
      </c>
      <c r="Y83" s="24">
        <f t="shared" si="70"/>
        <v>0</v>
      </c>
      <c r="Z83" s="95">
        <f>SUM('[12]cri'!F615)</f>
        <v>18519.879</v>
      </c>
      <c r="AA83" s="89">
        <f t="shared" si="71"/>
        <v>0.06532578685096575</v>
      </c>
      <c r="AB83" s="23">
        <f>SUM('[12]cri'!J615)</f>
        <v>0</v>
      </c>
      <c r="AC83" s="96">
        <f t="shared" si="72"/>
        <v>0</v>
      </c>
      <c r="AD83" s="23">
        <f t="shared" si="73"/>
        <v>0</v>
      </c>
      <c r="AE83" s="96">
        <f t="shared" si="74"/>
        <v>0</v>
      </c>
      <c r="AF83" s="23">
        <f>SUM('[12]cri'!N615)</f>
        <v>0</v>
      </c>
      <c r="AG83" s="24">
        <f t="shared" si="75"/>
        <v>0</v>
      </c>
      <c r="AH83" s="95">
        <f>SUM('[12]cri'!F640)</f>
        <v>0</v>
      </c>
      <c r="AI83" s="89">
        <f t="shared" si="76"/>
        <v>0</v>
      </c>
      <c r="AJ83" s="23">
        <f>SUM('[12]cri'!J640)</f>
        <v>0</v>
      </c>
      <c r="AK83" s="96">
        <f t="shared" si="77"/>
        <v>0</v>
      </c>
      <c r="AL83" s="23">
        <f t="shared" si="78"/>
        <v>0</v>
      </c>
      <c r="AM83" s="96">
        <f t="shared" si="79"/>
        <v>0</v>
      </c>
      <c r="AN83" s="23">
        <f>SUM('[12]cri'!N640)</f>
        <v>0</v>
      </c>
      <c r="AO83" s="24">
        <f t="shared" si="80"/>
        <v>0</v>
      </c>
      <c r="AP83" s="95">
        <f>SUM('[12]cri'!F655)</f>
        <v>280000</v>
      </c>
      <c r="AQ83" s="89">
        <f t="shared" si="81"/>
        <v>0.04957948256268649</v>
      </c>
      <c r="AR83" s="23">
        <f>SUM('[12]cri'!J655)</f>
        <v>0</v>
      </c>
      <c r="AS83" s="96">
        <f t="shared" si="82"/>
        <v>0</v>
      </c>
      <c r="AT83" s="23">
        <f t="shared" si="83"/>
        <v>0</v>
      </c>
      <c r="AU83" s="96">
        <f t="shared" si="84"/>
        <v>0</v>
      </c>
      <c r="AV83" s="23">
        <f>SUM('[12]cri'!N655)</f>
        <v>0</v>
      </c>
      <c r="AW83" s="24">
        <f t="shared" si="85"/>
        <v>0</v>
      </c>
      <c r="AX83" s="95">
        <f>SUM('[12]cri'!F763)</f>
        <v>0</v>
      </c>
      <c r="AY83" s="89">
        <f t="shared" si="86"/>
        <v>0</v>
      </c>
      <c r="AZ83" s="23">
        <f>SUM('[12]cri'!J763)</f>
        <v>0</v>
      </c>
      <c r="BA83" s="96">
        <f t="shared" si="87"/>
        <v>0</v>
      </c>
      <c r="BB83" s="23">
        <f t="shared" si="88"/>
        <v>0</v>
      </c>
      <c r="BC83" s="96">
        <f t="shared" si="89"/>
        <v>0</v>
      </c>
      <c r="BD83" s="23">
        <f>SUM('[12]cri'!N763)</f>
        <v>0</v>
      </c>
      <c r="BE83" s="24">
        <f t="shared" si="90"/>
        <v>0</v>
      </c>
      <c r="BF83" s="97">
        <f t="shared" si="51"/>
        <v>1068764.316</v>
      </c>
      <c r="BG83" s="22">
        <f t="shared" si="55"/>
        <v>0.011886478829478696</v>
      </c>
      <c r="BH83" s="26">
        <f t="shared" si="52"/>
        <v>0</v>
      </c>
      <c r="BI83" s="22">
        <f t="shared" si="91"/>
        <v>0</v>
      </c>
      <c r="BJ83" s="26">
        <f t="shared" si="53"/>
        <v>0</v>
      </c>
      <c r="BK83" s="22">
        <f t="shared" si="92"/>
        <v>0</v>
      </c>
      <c r="BL83" s="26">
        <f t="shared" si="54"/>
        <v>0</v>
      </c>
      <c r="BM83" s="25">
        <f t="shared" si="93"/>
        <v>0</v>
      </c>
    </row>
    <row r="84" spans="1:65" ht="15">
      <c r="A84" s="136" t="s">
        <v>101</v>
      </c>
      <c r="B84" s="95">
        <f>SUM('[12]raf'!F328)</f>
        <v>800681.003</v>
      </c>
      <c r="C84" s="89">
        <f t="shared" si="56"/>
        <v>0.017752756484634164</v>
      </c>
      <c r="D84" s="23">
        <f>SUM('[12]raf'!J328)</f>
        <v>131697.289</v>
      </c>
      <c r="E84" s="96">
        <f t="shared" si="57"/>
        <v>16.448159567487576</v>
      </c>
      <c r="F84" s="23">
        <f t="shared" si="58"/>
        <v>-116697.28899999999</v>
      </c>
      <c r="G84" s="96">
        <f t="shared" si="59"/>
        <v>-14.574754310737653</v>
      </c>
      <c r="H84" s="23">
        <f>SUM('[12]raf'!N328)</f>
        <v>15000</v>
      </c>
      <c r="I84" s="24">
        <f t="shared" si="60"/>
        <v>1.873405256749922</v>
      </c>
      <c r="J84" s="95">
        <f>SUM('[12]raf'!F461)</f>
        <v>0</v>
      </c>
      <c r="K84" s="89">
        <f t="shared" si="61"/>
        <v>0</v>
      </c>
      <c r="L84" s="23">
        <f>SUM('[12]raf'!J461)</f>
        <v>0</v>
      </c>
      <c r="M84" s="96">
        <f t="shared" si="62"/>
        <v>0</v>
      </c>
      <c r="N84" s="23">
        <f t="shared" si="63"/>
        <v>0</v>
      </c>
      <c r="O84" s="96">
        <f t="shared" si="64"/>
        <v>0</v>
      </c>
      <c r="P84" s="23">
        <f>SUM('[12]raf'!N461)</f>
        <v>0</v>
      </c>
      <c r="Q84" s="24">
        <f t="shared" si="65"/>
        <v>0</v>
      </c>
      <c r="R84" s="95">
        <f>SUM('[12]raf'!F583)</f>
        <v>0</v>
      </c>
      <c r="S84" s="89">
        <f t="shared" si="66"/>
        <v>0</v>
      </c>
      <c r="T84" s="23">
        <f>SUM('[12]raf'!J583)</f>
        <v>0</v>
      </c>
      <c r="U84" s="96">
        <f t="shared" si="67"/>
        <v>0</v>
      </c>
      <c r="V84" s="23">
        <f t="shared" si="68"/>
        <v>0</v>
      </c>
      <c r="W84" s="96">
        <f t="shared" si="69"/>
        <v>0</v>
      </c>
      <c r="X84" s="23">
        <f>SUM('[12]raf'!N583)</f>
        <v>0</v>
      </c>
      <c r="Y84" s="24">
        <f t="shared" si="70"/>
        <v>0</v>
      </c>
      <c r="Z84" s="95">
        <f>SUM('[12]raf'!F615)</f>
        <v>0</v>
      </c>
      <c r="AA84" s="89">
        <f t="shared" si="71"/>
        <v>0</v>
      </c>
      <c r="AB84" s="23">
        <f>SUM('[12]raf'!J615)</f>
        <v>0</v>
      </c>
      <c r="AC84" s="96">
        <f t="shared" si="72"/>
        <v>0</v>
      </c>
      <c r="AD84" s="23">
        <f t="shared" si="73"/>
        <v>0</v>
      </c>
      <c r="AE84" s="96">
        <f t="shared" si="74"/>
        <v>0</v>
      </c>
      <c r="AF84" s="23">
        <f>SUM('[12]raf'!N615)</f>
        <v>0</v>
      </c>
      <c r="AG84" s="24">
        <f t="shared" si="75"/>
        <v>0</v>
      </c>
      <c r="AH84" s="95">
        <f>SUM('[12]raf'!F640)</f>
        <v>0</v>
      </c>
      <c r="AI84" s="89">
        <f t="shared" si="76"/>
        <v>0</v>
      </c>
      <c r="AJ84" s="23">
        <f>SUM('[12]raf'!J640)</f>
        <v>0</v>
      </c>
      <c r="AK84" s="96">
        <f t="shared" si="77"/>
        <v>0</v>
      </c>
      <c r="AL84" s="23">
        <f t="shared" si="78"/>
        <v>0</v>
      </c>
      <c r="AM84" s="96">
        <f t="shared" si="79"/>
        <v>0</v>
      </c>
      <c r="AN84" s="23">
        <f>SUM('[12]raf'!N640)</f>
        <v>0</v>
      </c>
      <c r="AO84" s="24">
        <f t="shared" si="80"/>
        <v>0</v>
      </c>
      <c r="AP84" s="95">
        <f>SUM('[12]raf'!F655)</f>
        <v>300000</v>
      </c>
      <c r="AQ84" s="89">
        <f t="shared" si="81"/>
        <v>0.05312087417430694</v>
      </c>
      <c r="AR84" s="23">
        <f>SUM('[12]raf'!J655)</f>
        <v>0</v>
      </c>
      <c r="AS84" s="96">
        <f t="shared" si="82"/>
        <v>0</v>
      </c>
      <c r="AT84" s="23">
        <f t="shared" si="83"/>
        <v>299726.479</v>
      </c>
      <c r="AU84" s="96">
        <f t="shared" si="84"/>
        <v>99.90882633333334</v>
      </c>
      <c r="AV84" s="23">
        <f>SUM('[12]raf'!N655)</f>
        <v>299726.479</v>
      </c>
      <c r="AW84" s="24">
        <f t="shared" si="85"/>
        <v>99.90882633333334</v>
      </c>
      <c r="AX84" s="95">
        <f>SUM('[12]raf'!F763)</f>
        <v>0</v>
      </c>
      <c r="AY84" s="89">
        <f t="shared" si="86"/>
        <v>0</v>
      </c>
      <c r="AZ84" s="23">
        <f>SUM('[12]raf'!J763)</f>
        <v>0</v>
      </c>
      <c r="BA84" s="96">
        <f t="shared" si="87"/>
        <v>0</v>
      </c>
      <c r="BB84" s="23">
        <f t="shared" si="88"/>
        <v>0</v>
      </c>
      <c r="BC84" s="96">
        <f t="shared" si="89"/>
        <v>0</v>
      </c>
      <c r="BD84" s="23">
        <f>SUM('[12]raf'!N763)</f>
        <v>0</v>
      </c>
      <c r="BE84" s="24">
        <f t="shared" si="90"/>
        <v>0</v>
      </c>
      <c r="BF84" s="97">
        <f t="shared" si="51"/>
        <v>1100681.003</v>
      </c>
      <c r="BG84" s="22">
        <f t="shared" si="55"/>
        <v>0.012241446728998833</v>
      </c>
      <c r="BH84" s="26">
        <f t="shared" si="52"/>
        <v>131697.289</v>
      </c>
      <c r="BI84" s="22">
        <f t="shared" si="91"/>
        <v>11.96507331743237</v>
      </c>
      <c r="BJ84" s="26">
        <f t="shared" si="53"/>
        <v>183029.19</v>
      </c>
      <c r="BK84" s="22">
        <f t="shared" si="92"/>
        <v>16.628722536424114</v>
      </c>
      <c r="BL84" s="26">
        <f t="shared" si="54"/>
        <v>314726.479</v>
      </c>
      <c r="BM84" s="25">
        <f t="shared" si="93"/>
        <v>28.593795853856484</v>
      </c>
    </row>
    <row r="85" spans="1:65" ht="15">
      <c r="A85" s="136" t="s">
        <v>102</v>
      </c>
      <c r="B85" s="95">
        <f>SUM('[12]vis'!F328)</f>
        <v>400000</v>
      </c>
      <c r="C85" s="96">
        <f t="shared" si="56"/>
        <v>0.008868828618697307</v>
      </c>
      <c r="D85" s="23">
        <f>SUM('[12]vis'!J328)</f>
        <v>0</v>
      </c>
      <c r="E85" s="96">
        <f t="shared" si="57"/>
        <v>0</v>
      </c>
      <c r="F85" s="23">
        <f t="shared" si="58"/>
        <v>0</v>
      </c>
      <c r="G85" s="96">
        <f t="shared" si="59"/>
        <v>0</v>
      </c>
      <c r="H85" s="23">
        <f>SUM('[12]vis'!N328)</f>
        <v>0</v>
      </c>
      <c r="I85" s="24">
        <f t="shared" si="60"/>
        <v>0</v>
      </c>
      <c r="J85" s="95">
        <f>SUM('[12]vis'!F461)</f>
        <v>0</v>
      </c>
      <c r="K85" s="96">
        <f t="shared" si="61"/>
        <v>0</v>
      </c>
      <c r="L85" s="23">
        <f>SUM('[12]vis'!J461)</f>
        <v>0</v>
      </c>
      <c r="M85" s="96">
        <f t="shared" si="62"/>
        <v>0</v>
      </c>
      <c r="N85" s="23">
        <f t="shared" si="63"/>
        <v>0</v>
      </c>
      <c r="O85" s="96">
        <f t="shared" si="64"/>
        <v>0</v>
      </c>
      <c r="P85" s="23">
        <f>SUM('[12]vis'!N461)</f>
        <v>0</v>
      </c>
      <c r="Q85" s="24">
        <f t="shared" si="65"/>
        <v>0</v>
      </c>
      <c r="R85" s="95">
        <f>SUM('[12]vis'!F583)</f>
        <v>0</v>
      </c>
      <c r="S85" s="96">
        <f t="shared" si="66"/>
        <v>0</v>
      </c>
      <c r="T85" s="23">
        <f>SUM('[12]vis'!J583)</f>
        <v>0</v>
      </c>
      <c r="U85" s="96">
        <f t="shared" si="67"/>
        <v>0</v>
      </c>
      <c r="V85" s="23">
        <f t="shared" si="68"/>
        <v>0</v>
      </c>
      <c r="W85" s="96">
        <f t="shared" si="69"/>
        <v>0</v>
      </c>
      <c r="X85" s="23">
        <f>SUM('[12]vis'!N583)</f>
        <v>0</v>
      </c>
      <c r="Y85" s="24">
        <f t="shared" si="70"/>
        <v>0</v>
      </c>
      <c r="Z85" s="95">
        <f>SUM('[12]vis'!F615)</f>
        <v>52000</v>
      </c>
      <c r="AA85" s="96">
        <f t="shared" si="71"/>
        <v>0.1834213342457701</v>
      </c>
      <c r="AB85" s="23">
        <f>SUM('[12]vis'!J615)</f>
        <v>0</v>
      </c>
      <c r="AC85" s="96">
        <f t="shared" si="72"/>
        <v>0</v>
      </c>
      <c r="AD85" s="23">
        <f t="shared" si="73"/>
        <v>0</v>
      </c>
      <c r="AE85" s="96">
        <f t="shared" si="74"/>
        <v>0</v>
      </c>
      <c r="AF85" s="23">
        <f>SUM('[12]vis'!N615)</f>
        <v>0</v>
      </c>
      <c r="AG85" s="24">
        <f t="shared" si="75"/>
        <v>0</v>
      </c>
      <c r="AH85" s="95">
        <f>SUM('[12]vis'!F640)</f>
        <v>0</v>
      </c>
      <c r="AI85" s="96">
        <f t="shared" si="76"/>
        <v>0</v>
      </c>
      <c r="AJ85" s="23">
        <f>SUM('[12]vis'!J640)</f>
        <v>0</v>
      </c>
      <c r="AK85" s="96">
        <f t="shared" si="77"/>
        <v>0</v>
      </c>
      <c r="AL85" s="23">
        <f t="shared" si="78"/>
        <v>0</v>
      </c>
      <c r="AM85" s="96">
        <f t="shared" si="79"/>
        <v>0</v>
      </c>
      <c r="AN85" s="23">
        <f>SUM('[12]vis'!N640)</f>
        <v>0</v>
      </c>
      <c r="AO85" s="24">
        <f t="shared" si="80"/>
        <v>0</v>
      </c>
      <c r="AP85" s="95">
        <f>SUM('[12]vis'!F655)</f>
        <v>400000</v>
      </c>
      <c r="AQ85" s="96">
        <f t="shared" si="81"/>
        <v>0.07082783223240927</v>
      </c>
      <c r="AR85" s="23">
        <f>SUM('[12]vis'!J655)</f>
        <v>0</v>
      </c>
      <c r="AS85" s="96">
        <f t="shared" si="82"/>
        <v>0</v>
      </c>
      <c r="AT85" s="23">
        <f t="shared" si="83"/>
        <v>0</v>
      </c>
      <c r="AU85" s="96">
        <f t="shared" si="84"/>
        <v>0</v>
      </c>
      <c r="AV85" s="23">
        <f>SUM('[12]vis'!N655)</f>
        <v>0</v>
      </c>
      <c r="AW85" s="24">
        <f t="shared" si="85"/>
        <v>0</v>
      </c>
      <c r="AX85" s="95">
        <f>SUM('[12]vis'!F763)</f>
        <v>0</v>
      </c>
      <c r="AY85" s="96">
        <f t="shared" si="86"/>
        <v>0</v>
      </c>
      <c r="AZ85" s="23">
        <f>SUM('[12]vis'!J763)</f>
        <v>0</v>
      </c>
      <c r="BA85" s="96">
        <f t="shared" si="87"/>
        <v>0</v>
      </c>
      <c r="BB85" s="23">
        <f t="shared" si="88"/>
        <v>0</v>
      </c>
      <c r="BC85" s="96">
        <f t="shared" si="89"/>
        <v>0</v>
      </c>
      <c r="BD85" s="23">
        <f>SUM('[12]vis'!N763)</f>
        <v>0</v>
      </c>
      <c r="BE85" s="24">
        <f t="shared" si="90"/>
        <v>0</v>
      </c>
      <c r="BF85" s="97">
        <f t="shared" si="51"/>
        <v>852000</v>
      </c>
      <c r="BG85" s="22">
        <f t="shared" si="55"/>
        <v>0.009475690581267357</v>
      </c>
      <c r="BH85" s="26">
        <f t="shared" si="52"/>
        <v>0</v>
      </c>
      <c r="BI85" s="22">
        <f t="shared" si="91"/>
        <v>0</v>
      </c>
      <c r="BJ85" s="26">
        <f t="shared" si="53"/>
        <v>0</v>
      </c>
      <c r="BK85" s="22">
        <f t="shared" si="92"/>
        <v>0</v>
      </c>
      <c r="BL85" s="26">
        <f t="shared" si="54"/>
        <v>0</v>
      </c>
      <c r="BM85" s="25">
        <f t="shared" si="93"/>
        <v>0</v>
      </c>
    </row>
    <row r="86" spans="1:65" s="139" customFormat="1" ht="15.75" thickBot="1">
      <c r="A86" s="137" t="s">
        <v>103</v>
      </c>
      <c r="B86" s="101">
        <f>SUM(B64:B85)</f>
        <v>107328993.39300002</v>
      </c>
      <c r="C86" s="100">
        <f t="shared" si="56"/>
        <v>2.379706120549532</v>
      </c>
      <c r="D86" s="138">
        <f>SUM(D64:D85)</f>
        <v>726773.565</v>
      </c>
      <c r="E86" s="100">
        <f t="shared" si="57"/>
        <v>0.6771456081199024</v>
      </c>
      <c r="F86" s="49">
        <f t="shared" si="58"/>
        <v>1568201.2939999998</v>
      </c>
      <c r="G86" s="100">
        <f t="shared" si="59"/>
        <v>1.4611161853142633</v>
      </c>
      <c r="H86" s="138">
        <f>SUM(H64:H85)</f>
        <v>2294974.8589999997</v>
      </c>
      <c r="I86" s="50">
        <f t="shared" si="60"/>
        <v>2.138261793434166</v>
      </c>
      <c r="J86" s="101">
        <f>SUM(J64:J85)</f>
        <v>0</v>
      </c>
      <c r="K86" s="100">
        <f t="shared" si="61"/>
        <v>0</v>
      </c>
      <c r="L86" s="138">
        <f>SUM(L64:L85)</f>
        <v>0</v>
      </c>
      <c r="M86" s="100">
        <f t="shared" si="62"/>
        <v>0</v>
      </c>
      <c r="N86" s="49">
        <f t="shared" si="63"/>
        <v>0</v>
      </c>
      <c r="O86" s="100">
        <f t="shared" si="64"/>
        <v>0</v>
      </c>
      <c r="P86" s="138">
        <f>SUM(P64:P85)</f>
        <v>0</v>
      </c>
      <c r="Q86" s="50">
        <f t="shared" si="65"/>
        <v>0</v>
      </c>
      <c r="R86" s="101">
        <f>SUM(R64:R85)</f>
        <v>0</v>
      </c>
      <c r="S86" s="100">
        <f t="shared" si="66"/>
        <v>0</v>
      </c>
      <c r="T86" s="138">
        <f>SUM(T64:T85)</f>
        <v>0</v>
      </c>
      <c r="U86" s="100">
        <f t="shared" si="67"/>
        <v>0</v>
      </c>
      <c r="V86" s="49">
        <f t="shared" si="68"/>
        <v>0</v>
      </c>
      <c r="W86" s="100">
        <f t="shared" si="69"/>
        <v>0</v>
      </c>
      <c r="X86" s="138">
        <f>SUM(X64:X85)</f>
        <v>0</v>
      </c>
      <c r="Y86" s="50">
        <f t="shared" si="70"/>
        <v>0</v>
      </c>
      <c r="Z86" s="101">
        <f>SUM(Z64:Z85)</f>
        <v>295379.879</v>
      </c>
      <c r="AA86" s="100">
        <f t="shared" si="71"/>
        <v>1.0419032983756564</v>
      </c>
      <c r="AB86" s="138">
        <f>SUM(AB64:AB85)</f>
        <v>123245.796</v>
      </c>
      <c r="AC86" s="100">
        <f t="shared" si="72"/>
        <v>41.72450622474525</v>
      </c>
      <c r="AD86" s="49">
        <f t="shared" si="73"/>
        <v>12856.899999999994</v>
      </c>
      <c r="AE86" s="100">
        <f t="shared" si="74"/>
        <v>4.352666147581432</v>
      </c>
      <c r="AF86" s="138">
        <f>SUM(AF64:AF85)</f>
        <v>136102.696</v>
      </c>
      <c r="AG86" s="50">
        <f t="shared" si="75"/>
        <v>46.077172372326686</v>
      </c>
      <c r="AH86" s="101">
        <f>SUM(AH64:AH85)</f>
        <v>0</v>
      </c>
      <c r="AI86" s="100">
        <f t="shared" si="76"/>
        <v>0</v>
      </c>
      <c r="AJ86" s="138">
        <f>SUM(AJ64:AJ85)</f>
        <v>0</v>
      </c>
      <c r="AK86" s="100">
        <f t="shared" si="77"/>
        <v>0</v>
      </c>
      <c r="AL86" s="49">
        <f t="shared" si="78"/>
        <v>0</v>
      </c>
      <c r="AM86" s="100">
        <f t="shared" si="79"/>
        <v>0</v>
      </c>
      <c r="AN86" s="138">
        <f>SUM(AN64:AN85)</f>
        <v>0</v>
      </c>
      <c r="AO86" s="50">
        <f t="shared" si="80"/>
        <v>0</v>
      </c>
      <c r="AP86" s="101">
        <f>SUM(AP64:AP85)</f>
        <v>4821315.198</v>
      </c>
      <c r="AQ86" s="100">
        <f t="shared" si="81"/>
        <v>0.8537082599587726</v>
      </c>
      <c r="AR86" s="138">
        <f>SUM(AR64:AR85)</f>
        <v>443657.523</v>
      </c>
      <c r="AS86" s="100">
        <f t="shared" si="82"/>
        <v>9.202002042597009</v>
      </c>
      <c r="AT86" s="49">
        <f t="shared" si="83"/>
        <v>909117.8640000001</v>
      </c>
      <c r="AU86" s="100">
        <f t="shared" si="84"/>
        <v>18.856221314406586</v>
      </c>
      <c r="AV86" s="138">
        <f>SUM(AV64:AV85)</f>
        <v>1352775.387</v>
      </c>
      <c r="AW86" s="50">
        <f t="shared" si="85"/>
        <v>28.058223357003598</v>
      </c>
      <c r="AX86" s="101">
        <f>SUM(AX64:AX85)</f>
        <v>0</v>
      </c>
      <c r="AY86" s="100">
        <f t="shared" si="86"/>
        <v>0</v>
      </c>
      <c r="AZ86" s="138">
        <f>SUM(AZ64:AZ85)</f>
        <v>0</v>
      </c>
      <c r="BA86" s="100">
        <f t="shared" si="87"/>
        <v>0</v>
      </c>
      <c r="BB86" s="49">
        <f t="shared" si="88"/>
        <v>0</v>
      </c>
      <c r="BC86" s="100">
        <f t="shared" si="89"/>
        <v>0</v>
      </c>
      <c r="BD86" s="138">
        <f>SUM(BD64:BD85)</f>
        <v>0</v>
      </c>
      <c r="BE86" s="50">
        <f t="shared" si="90"/>
        <v>0</v>
      </c>
      <c r="BF86" s="101">
        <f>SUM(BF64:BF85)</f>
        <v>112445688.47</v>
      </c>
      <c r="BG86" s="104">
        <f>IF(OR(BF86=0,BF$87=0),0,BF86/BF$87)*100</f>
        <v>1.2505875013372092</v>
      </c>
      <c r="BH86" s="103">
        <f>SUM(BH64:BH85)</f>
        <v>1293676.884</v>
      </c>
      <c r="BI86" s="104">
        <f>IF(OR(BH86=0,BF86=0),0,BH86/BF86)*100</f>
        <v>1.1504904292930247</v>
      </c>
      <c r="BJ86" s="103">
        <f>SUM(BJ64:BJ85)</f>
        <v>2490176.0579999997</v>
      </c>
      <c r="BK86" s="104">
        <f>IF(OR(BJ86=0,BF86=0),0,BJ86/BF86)*100</f>
        <v>2.214558950087595</v>
      </c>
      <c r="BL86" s="103">
        <f>SUM(BL64:BL85)</f>
        <v>3783852.9419999993</v>
      </c>
      <c r="BM86" s="105">
        <f>IF(OR(BL86=0,BF86=0),0,BL86/BF86)*100</f>
        <v>3.3650493793806193</v>
      </c>
    </row>
    <row r="87" spans="1:65" ht="15.75" thickBot="1">
      <c r="A87" s="140" t="s">
        <v>104</v>
      </c>
      <c r="B87" s="127">
        <f>SUM(B55+B63+B86)</f>
        <v>4510178482.383999</v>
      </c>
      <c r="C87" s="131">
        <f t="shared" si="56"/>
        <v>100</v>
      </c>
      <c r="D87" s="141">
        <f>SUM(D55+D63+D86)</f>
        <v>2058384943.4090004</v>
      </c>
      <c r="E87" s="131">
        <f t="shared" si="57"/>
        <v>45.63865823600345</v>
      </c>
      <c r="F87" s="73">
        <f t="shared" si="58"/>
        <v>698011027.8769999</v>
      </c>
      <c r="G87" s="131">
        <f t="shared" si="59"/>
        <v>15.47635045050465</v>
      </c>
      <c r="H87" s="141">
        <f>SUM(H55+H63+H86)</f>
        <v>2756395971.2860003</v>
      </c>
      <c r="I87" s="74">
        <f t="shared" si="60"/>
        <v>61.1150086865081</v>
      </c>
      <c r="J87" s="127">
        <f>SUM(J55+J63+J86)</f>
        <v>3458931715.883</v>
      </c>
      <c r="K87" s="131">
        <f t="shared" si="61"/>
        <v>0</v>
      </c>
      <c r="L87" s="141">
        <f>SUM(L55+L63+L86)</f>
        <v>614022832.174</v>
      </c>
      <c r="M87" s="131">
        <f t="shared" si="62"/>
        <v>17.751805546044196</v>
      </c>
      <c r="N87" s="73">
        <f t="shared" si="63"/>
        <v>884790939.9389999</v>
      </c>
      <c r="O87" s="131">
        <f t="shared" si="64"/>
        <v>25.57989034233159</v>
      </c>
      <c r="P87" s="141">
        <f>SUM(P55+P63+P86)</f>
        <v>1498813772.113</v>
      </c>
      <c r="Q87" s="74">
        <f t="shared" si="65"/>
        <v>43.33169588837579</v>
      </c>
      <c r="R87" s="127">
        <f>SUM(R55+R63+R86)</f>
        <v>350468668.648</v>
      </c>
      <c r="S87" s="131">
        <f t="shared" si="66"/>
        <v>0</v>
      </c>
      <c r="T87" s="141">
        <f>SUM(T55+T63+T86)</f>
        <v>60338193.183</v>
      </c>
      <c r="U87" s="131">
        <f t="shared" si="67"/>
        <v>17.21643004944383</v>
      </c>
      <c r="V87" s="73">
        <f t="shared" si="68"/>
        <v>140736933.12600002</v>
      </c>
      <c r="W87" s="131">
        <f t="shared" si="69"/>
        <v>40.156780253401735</v>
      </c>
      <c r="X87" s="141">
        <f>SUM(X55+X63+X86)</f>
        <v>201075126.30900002</v>
      </c>
      <c r="Y87" s="74">
        <f t="shared" si="70"/>
        <v>57.373210302845564</v>
      </c>
      <c r="Z87" s="127">
        <f>SUM(Z55+Z63+Z86)</f>
        <v>28350028.209</v>
      </c>
      <c r="AA87" s="131">
        <f t="shared" si="71"/>
        <v>100</v>
      </c>
      <c r="AB87" s="141">
        <f>SUM(AB55+AB63+AB86)</f>
        <v>12139591.054000001</v>
      </c>
      <c r="AC87" s="131">
        <f t="shared" si="72"/>
        <v>42.820384390821054</v>
      </c>
      <c r="AD87" s="73">
        <f t="shared" si="73"/>
        <v>9130157.434999999</v>
      </c>
      <c r="AE87" s="131">
        <f t="shared" si="74"/>
        <v>32.205108819262264</v>
      </c>
      <c r="AF87" s="141">
        <f>SUM(AF55+AF63+AF86)</f>
        <v>21269748.489</v>
      </c>
      <c r="AG87" s="74">
        <f t="shared" si="75"/>
        <v>75.02549321008331</v>
      </c>
      <c r="AH87" s="127">
        <f>SUM(AH55+AH63+AH86)</f>
        <v>26465375.255</v>
      </c>
      <c r="AI87" s="131">
        <f t="shared" si="76"/>
        <v>0</v>
      </c>
      <c r="AJ87" s="141">
        <f>SUM(AJ55+AJ63+AJ86)</f>
        <v>9202912.696999999</v>
      </c>
      <c r="AK87" s="131">
        <f t="shared" si="77"/>
        <v>34.773407171928646</v>
      </c>
      <c r="AL87" s="73">
        <f t="shared" si="78"/>
        <v>13121390.185</v>
      </c>
      <c r="AM87" s="131">
        <f t="shared" si="79"/>
        <v>49.57946017606921</v>
      </c>
      <c r="AN87" s="141">
        <f>SUM(AN55+AN63+AN86)</f>
        <v>22324302.882</v>
      </c>
      <c r="AO87" s="74">
        <f t="shared" si="80"/>
        <v>84.35286734799786</v>
      </c>
      <c r="AP87" s="127">
        <f>SUM(AP55+AP63+AP86)</f>
        <v>564749742.287</v>
      </c>
      <c r="AQ87" s="131">
        <f t="shared" si="81"/>
        <v>100</v>
      </c>
      <c r="AR87" s="141">
        <f>SUM(AR55+AR63+AR86)</f>
        <v>187153514.10799998</v>
      </c>
      <c r="AS87" s="131">
        <f t="shared" si="82"/>
        <v>33.13919424736816</v>
      </c>
      <c r="AT87" s="73">
        <f t="shared" si="83"/>
        <v>146427902.82000005</v>
      </c>
      <c r="AU87" s="131">
        <f t="shared" si="84"/>
        <v>25.92792733769623</v>
      </c>
      <c r="AV87" s="141">
        <f>SUM(AV55+AV63+AV86)</f>
        <v>333581416.92800003</v>
      </c>
      <c r="AW87" s="74">
        <f t="shared" si="85"/>
        <v>59.067121585064385</v>
      </c>
      <c r="AX87" s="127">
        <f>SUM(AX55+AX63+AX86)</f>
        <v>52285083.64</v>
      </c>
      <c r="AY87" s="131">
        <f t="shared" si="86"/>
        <v>0</v>
      </c>
      <c r="AZ87" s="141">
        <f>SUM(AZ55+AZ63+AZ86)</f>
        <v>15360974.644</v>
      </c>
      <c r="BA87" s="131">
        <f t="shared" si="87"/>
        <v>29.379267612471203</v>
      </c>
      <c r="BB87" s="73">
        <f t="shared" si="88"/>
        <v>24208368.551999994</v>
      </c>
      <c r="BC87" s="131">
        <f t="shared" si="89"/>
        <v>46.3007168902752</v>
      </c>
      <c r="BD87" s="141">
        <f>SUM(BD55+BD63+BD86)</f>
        <v>39569343.195999995</v>
      </c>
      <c r="BE87" s="74">
        <f t="shared" si="90"/>
        <v>75.67998450274641</v>
      </c>
      <c r="BF87" s="125">
        <f>SUM(BF55+BF63+BF86)</f>
        <v>8991429096.305998</v>
      </c>
      <c r="BG87" s="126">
        <f>IF(OR(BF87=0,BF$87=0),0,BF87/BF$87)*100</f>
        <v>100</v>
      </c>
      <c r="BH87" s="127">
        <f>SUM(BH55+BH63+BH86)</f>
        <v>2956602961.2689996</v>
      </c>
      <c r="BI87" s="126">
        <f>IF(OR(BH87=0,BF87=0),0,BH87/BF87)*100</f>
        <v>32.882458723760365</v>
      </c>
      <c r="BJ87" s="127">
        <f>SUM(BJ55+BJ63+BJ86)</f>
        <v>1916426719.934</v>
      </c>
      <c r="BK87" s="126">
        <f>IF(OR(BJ87=0,BF87=0),0,BJ87/BF87)*100</f>
        <v>21.313927957473826</v>
      </c>
      <c r="BL87" s="127">
        <f>SUM(BL55+BL63+BL86)</f>
        <v>4873029681.203</v>
      </c>
      <c r="BM87" s="128">
        <f>IF(OR(BL87=0,BF87=0),0,BL87/BF87)*100</f>
        <v>54.1963866812342</v>
      </c>
    </row>
    <row r="88" spans="58:64" ht="15">
      <c r="BF88" s="78"/>
      <c r="BH88" s="78"/>
      <c r="BJ88" s="78"/>
      <c r="BL88" s="78"/>
    </row>
    <row r="89" spans="8:64" ht="15">
      <c r="H89" s="78"/>
      <c r="L89" s="143"/>
      <c r="X89" s="143"/>
      <c r="BF89" s="76"/>
      <c r="BH89" s="76"/>
      <c r="BJ89" s="76"/>
      <c r="BL89" s="76"/>
    </row>
    <row r="90" spans="16:64" ht="15">
      <c r="P90" s="143"/>
      <c r="BF90" s="76"/>
      <c r="BG90" s="77"/>
      <c r="BH90" s="76"/>
      <c r="BI90" s="77"/>
      <c r="BJ90" s="76"/>
      <c r="BK90" s="77"/>
      <c r="BL90" s="76"/>
    </row>
    <row r="91" ht="15">
      <c r="P91" s="143"/>
    </row>
  </sheetData>
  <mergeCells count="24">
    <mergeCell ref="AX3:AY3"/>
    <mergeCell ref="AZ3:BE3"/>
    <mergeCell ref="BF3:BG3"/>
    <mergeCell ref="BH3:BM3"/>
    <mergeCell ref="AH3:AI3"/>
    <mergeCell ref="AJ3:AO3"/>
    <mergeCell ref="AP3:AQ3"/>
    <mergeCell ref="AR3:AW3"/>
    <mergeCell ref="R3:S3"/>
    <mergeCell ref="T3:Y3"/>
    <mergeCell ref="Z3:AA3"/>
    <mergeCell ref="AB3:AG3"/>
    <mergeCell ref="B3:C3"/>
    <mergeCell ref="D3:I3"/>
    <mergeCell ref="J3:K3"/>
    <mergeCell ref="L3:Q3"/>
    <mergeCell ref="AH2:AO2"/>
    <mergeCell ref="AP2:AW2"/>
    <mergeCell ref="AX2:BE2"/>
    <mergeCell ref="BF2:BM2"/>
    <mergeCell ref="B2:I2"/>
    <mergeCell ref="J2:Q2"/>
    <mergeCell ref="R2:Y2"/>
    <mergeCell ref="Z2:AG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11.5546875" defaultRowHeight="15"/>
  <cols>
    <col min="1" max="1" width="25.4453125" style="0" customWidth="1"/>
    <col min="2" max="2" width="12.3359375" style="0" bestFit="1" customWidth="1"/>
    <col min="3" max="3" width="6.99609375" style="0" bestFit="1" customWidth="1"/>
    <col min="4" max="4" width="12.3359375" style="0" bestFit="1" customWidth="1"/>
    <col min="5" max="5" width="7.10546875" style="0" bestFit="1" customWidth="1"/>
    <col min="6" max="6" width="12.99609375" style="0" bestFit="1" customWidth="1"/>
    <col min="7" max="7" width="7.10546875" style="0" bestFit="1" customWidth="1"/>
    <col min="8" max="8" width="12.3359375" style="0" bestFit="1" customWidth="1"/>
    <col min="9" max="9" width="7.10546875" style="0" bestFit="1" customWidth="1"/>
  </cols>
  <sheetData>
    <row r="1" spans="1:9" ht="15.75">
      <c r="A1" s="144"/>
      <c r="B1" s="430" t="s">
        <v>116</v>
      </c>
      <c r="C1" s="430"/>
      <c r="D1" s="430"/>
      <c r="E1" s="430"/>
      <c r="F1" s="430"/>
      <c r="G1" s="430"/>
      <c r="H1" s="145"/>
      <c r="I1" s="145"/>
    </row>
    <row r="2" spans="1:9" ht="15.75">
      <c r="A2" s="1" t="s">
        <v>0</v>
      </c>
      <c r="B2" s="430" t="s">
        <v>117</v>
      </c>
      <c r="C2" s="430"/>
      <c r="D2" s="430"/>
      <c r="E2" s="430"/>
      <c r="F2" s="430"/>
      <c r="G2" s="430"/>
      <c r="H2" s="145"/>
      <c r="I2" s="145"/>
    </row>
    <row r="3" spans="1:9" ht="15.75">
      <c r="A3" s="1" t="s">
        <v>1</v>
      </c>
      <c r="B3" s="430" t="s">
        <v>340</v>
      </c>
      <c r="C3" s="430"/>
      <c r="D3" s="430"/>
      <c r="E3" s="430"/>
      <c r="F3" s="430"/>
      <c r="G3" s="430"/>
      <c r="H3" s="145"/>
      <c r="I3" s="145"/>
    </row>
    <row r="4" spans="1:9" ht="15.75">
      <c r="A4" s="1" t="s">
        <v>8</v>
      </c>
      <c r="B4" s="430" t="s">
        <v>118</v>
      </c>
      <c r="C4" s="430"/>
      <c r="D4" s="430"/>
      <c r="E4" s="430"/>
      <c r="F4" s="430"/>
      <c r="G4" s="430"/>
      <c r="H4" s="145"/>
      <c r="I4" s="145"/>
    </row>
    <row r="5" spans="2:9" ht="15.75" thickBot="1">
      <c r="B5" s="41"/>
      <c r="C5" s="41"/>
      <c r="D5" s="41"/>
      <c r="E5" s="41"/>
      <c r="F5" s="41"/>
      <c r="G5" s="41"/>
      <c r="H5" s="41"/>
      <c r="I5" s="41"/>
    </row>
    <row r="6" spans="1:9" ht="16.5" thickBot="1">
      <c r="A6" s="146" t="s">
        <v>119</v>
      </c>
      <c r="B6" s="147" t="s">
        <v>9</v>
      </c>
      <c r="C6" s="148" t="s">
        <v>13</v>
      </c>
      <c r="D6" s="149" t="s">
        <v>14</v>
      </c>
      <c r="E6" s="150" t="s">
        <v>15</v>
      </c>
      <c r="F6" s="149" t="s">
        <v>120</v>
      </c>
      <c r="G6" s="150" t="s">
        <v>15</v>
      </c>
      <c r="H6" s="149" t="s">
        <v>17</v>
      </c>
      <c r="I6" s="151" t="s">
        <v>15</v>
      </c>
    </row>
    <row r="7" spans="1:9" ht="15">
      <c r="A7" s="152" t="s">
        <v>105</v>
      </c>
      <c r="B7" s="153">
        <f>SUM('[6]gastos ctas'!F328)</f>
        <v>4491661981.772</v>
      </c>
      <c r="C7" s="154">
        <f aca="true" t="shared" si="0" ref="C7:C14">IF(OR(B7=0,B$14=0),0,B7/B$14)*100</f>
        <v>50.17545088900239</v>
      </c>
      <c r="D7" s="153">
        <f>SUM('[6]gastos ctas'!J328)</f>
        <v>1237228613.795</v>
      </c>
      <c r="E7" s="154">
        <f>IF(OR(D7=0,B7=0),0,D7/B7)*100</f>
        <v>27.545007144702872</v>
      </c>
      <c r="F7" s="155">
        <f aca="true" t="shared" si="1" ref="F7:F13">SUM(H7-D7)</f>
        <v>725465301.417</v>
      </c>
      <c r="G7" s="154">
        <f aca="true" t="shared" si="2" ref="G7:G14">IF(OR(F7=0,B7=0),0,F7/B7)*100</f>
        <v>16.151377916705957</v>
      </c>
      <c r="H7" s="153">
        <f>SUM('[6]gastos ctas'!N328)</f>
        <v>1962693915.2120001</v>
      </c>
      <c r="I7" s="156">
        <f aca="true" t="shared" si="3" ref="I7:I14">IF(OR(H7=0,B7=0),0,H7/B7)*100</f>
        <v>43.69638506140883</v>
      </c>
    </row>
    <row r="8" spans="1:9" ht="15">
      <c r="A8" s="157" t="s">
        <v>121</v>
      </c>
      <c r="B8" s="153">
        <f>SUM('[6]gastos ctas'!F461)</f>
        <v>3440510214.508</v>
      </c>
      <c r="C8" s="154">
        <f t="shared" si="0"/>
        <v>38.433246313217346</v>
      </c>
      <c r="D8" s="153">
        <f>SUM('[6]gastos ctas'!J461)</f>
        <v>309100689.45699996</v>
      </c>
      <c r="E8" s="154">
        <f aca="true" t="shared" si="4" ref="E8:E13">IF(OR(D8=0,B8=0),0,D8/B8)*100</f>
        <v>8.984152645545974</v>
      </c>
      <c r="F8" s="155">
        <f t="shared" si="1"/>
        <v>1004824299.8580003</v>
      </c>
      <c r="G8" s="158">
        <f t="shared" si="2"/>
        <v>29.20567698421126</v>
      </c>
      <c r="H8" s="153">
        <f>SUM('[6]gastos ctas'!N461)</f>
        <v>1313924989.3150003</v>
      </c>
      <c r="I8" s="159">
        <f t="shared" si="3"/>
        <v>38.189829629757234</v>
      </c>
    </row>
    <row r="9" spans="1:9" ht="15">
      <c r="A9" s="157" t="s">
        <v>122</v>
      </c>
      <c r="B9" s="153">
        <f>SUM('[6]gastos ctas'!F583)</f>
        <v>355356678.813</v>
      </c>
      <c r="C9" s="154">
        <f t="shared" si="0"/>
        <v>3.9696178515255323</v>
      </c>
      <c r="D9" s="153">
        <f>SUM('[6]gastos ctas'!J583)</f>
        <v>12128198.066</v>
      </c>
      <c r="E9" s="154">
        <f t="shared" si="4"/>
        <v>3.412964716608645</v>
      </c>
      <c r="F9" s="155">
        <f t="shared" si="1"/>
        <v>181272253.76100004</v>
      </c>
      <c r="G9" s="158">
        <f t="shared" si="2"/>
        <v>51.011354103855545</v>
      </c>
      <c r="H9" s="153">
        <f>SUM('[6]gastos ctas'!N583)</f>
        <v>193400451.82700002</v>
      </c>
      <c r="I9" s="159">
        <f t="shared" si="3"/>
        <v>54.42431882046418</v>
      </c>
    </row>
    <row r="10" spans="1:9" ht="15">
      <c r="A10" s="160" t="s">
        <v>123</v>
      </c>
      <c r="B10" s="153">
        <f>SUM('[6]gastos ctas'!F615)</f>
        <v>28563483.129</v>
      </c>
      <c r="C10" s="154">
        <f t="shared" si="0"/>
        <v>0.31907691424112544</v>
      </c>
      <c r="D10" s="153">
        <f>SUM('[6]gastos ctas'!J615)</f>
        <v>5306867.28</v>
      </c>
      <c r="E10" s="154">
        <f t="shared" si="4"/>
        <v>18.579202179344968</v>
      </c>
      <c r="F10" s="155">
        <f t="shared" si="1"/>
        <v>14783252.643</v>
      </c>
      <c r="G10" s="158">
        <f t="shared" si="2"/>
        <v>51.75577703963851</v>
      </c>
      <c r="H10" s="153">
        <f>SUM('[6]gastos ctas'!N615)</f>
        <v>20090119.923</v>
      </c>
      <c r="I10" s="159">
        <f t="shared" si="3"/>
        <v>70.33497921898348</v>
      </c>
    </row>
    <row r="11" spans="1:9" ht="15">
      <c r="A11" s="160" t="s">
        <v>124</v>
      </c>
      <c r="B11" s="153">
        <f>SUM('[6]gastos ctas'!F640)</f>
        <v>24400375.255</v>
      </c>
      <c r="C11" s="154">
        <f t="shared" si="0"/>
        <v>0.2725716750835032</v>
      </c>
      <c r="D11" s="153">
        <f>SUM('[6]gastos ctas'!J640)</f>
        <v>3916799.7460000003</v>
      </c>
      <c r="E11" s="154">
        <f t="shared" si="4"/>
        <v>16.052211103586984</v>
      </c>
      <c r="F11" s="155">
        <f t="shared" si="1"/>
        <v>16596584.647</v>
      </c>
      <c r="G11" s="158">
        <f t="shared" si="2"/>
        <v>68.01774347138007</v>
      </c>
      <c r="H11" s="153">
        <f>SUM('[6]gastos ctas'!N640)</f>
        <v>20513384.393</v>
      </c>
      <c r="I11" s="159">
        <f t="shared" si="3"/>
        <v>84.06995457496704</v>
      </c>
    </row>
    <row r="12" spans="1:9" ht="30">
      <c r="A12" s="160" t="s">
        <v>125</v>
      </c>
      <c r="B12" s="153">
        <f>SUM('[6]gastos ctas'!F655)</f>
        <v>559133729.6439999</v>
      </c>
      <c r="C12" s="154">
        <f t="shared" si="0"/>
        <v>6.245970223491618</v>
      </c>
      <c r="D12" s="153">
        <f>SUM('[6]gastos ctas'!J655)</f>
        <v>96962565.766</v>
      </c>
      <c r="E12" s="154">
        <f t="shared" si="4"/>
        <v>17.341569757870985</v>
      </c>
      <c r="F12" s="155">
        <f t="shared" si="1"/>
        <v>191201239.33699998</v>
      </c>
      <c r="G12" s="158">
        <f t="shared" si="2"/>
        <v>34.1959765973585</v>
      </c>
      <c r="H12" s="153">
        <f>SUM('[6]gastos ctas'!N655)</f>
        <v>288163805.103</v>
      </c>
      <c r="I12" s="159">
        <f t="shared" si="3"/>
        <v>51.537546355229495</v>
      </c>
    </row>
    <row r="13" spans="1:9" ht="15.75" thickBot="1">
      <c r="A13" s="160" t="s">
        <v>126</v>
      </c>
      <c r="B13" s="153">
        <f>SUM('[6]gastos ctas'!F763)</f>
        <v>52285083.64</v>
      </c>
      <c r="C13" s="154">
        <f t="shared" si="0"/>
        <v>0.5840661334384822</v>
      </c>
      <c r="D13" s="153">
        <f>SUM('[6]gastos ctas'!J763)</f>
        <v>7574807.761</v>
      </c>
      <c r="E13" s="154">
        <f t="shared" si="4"/>
        <v>14.487511989375484</v>
      </c>
      <c r="F13" s="155">
        <f t="shared" si="1"/>
        <v>28289492.716</v>
      </c>
      <c r="G13" s="158">
        <f t="shared" si="2"/>
        <v>54.106239765785716</v>
      </c>
      <c r="H13" s="153">
        <f>SUM('[6]gastos ctas'!N763)</f>
        <v>35864300.477</v>
      </c>
      <c r="I13" s="159">
        <f t="shared" si="3"/>
        <v>68.5937517551612</v>
      </c>
    </row>
    <row r="14" spans="1:9" ht="16.5" thickBot="1">
      <c r="A14" s="146" t="s">
        <v>127</v>
      </c>
      <c r="B14" s="161">
        <f>SUM(B7:B13)</f>
        <v>8951911546.761</v>
      </c>
      <c r="C14" s="162">
        <f t="shared" si="0"/>
        <v>100</v>
      </c>
      <c r="D14" s="163">
        <f>SUM(D7:D13)</f>
        <v>1672218541.871</v>
      </c>
      <c r="E14" s="162">
        <f>IF(OR(D14=0,B14=0),0,D14/B14)*100</f>
        <v>18.680016364505363</v>
      </c>
      <c r="F14" s="163">
        <f>SUM(F7:F13)</f>
        <v>2162432424.379</v>
      </c>
      <c r="G14" s="162">
        <f t="shared" si="2"/>
        <v>24.156096863595756</v>
      </c>
      <c r="H14" s="163">
        <f>SUM(D14+F14)</f>
        <v>3834650966.25</v>
      </c>
      <c r="I14" s="164">
        <f t="shared" si="3"/>
        <v>42.83611322810112</v>
      </c>
    </row>
    <row r="15" spans="1:9" ht="15">
      <c r="A15" s="165"/>
      <c r="B15" s="165"/>
      <c r="C15" s="165"/>
      <c r="D15" s="165"/>
      <c r="E15" s="165"/>
      <c r="F15" s="165"/>
      <c r="G15" s="165"/>
      <c r="H15" s="165"/>
      <c r="I15" s="165"/>
    </row>
    <row r="16" spans="1:9" ht="15">
      <c r="A16" s="165" t="s">
        <v>128</v>
      </c>
      <c r="B16" s="165"/>
      <c r="C16" s="165"/>
      <c r="D16" s="165"/>
      <c r="E16" s="165"/>
      <c r="F16" s="165"/>
      <c r="G16" s="165"/>
      <c r="H16" s="165"/>
      <c r="I16" s="165"/>
    </row>
  </sheetData>
  <mergeCells count="4">
    <mergeCell ref="B1:G1"/>
    <mergeCell ref="B2:G2"/>
    <mergeCell ref="B3:G3"/>
    <mergeCell ref="B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74">
      <selection activeCell="I94" sqref="I94:I98"/>
    </sheetView>
  </sheetViews>
  <sheetFormatPr defaultColWidth="11.5546875" defaultRowHeight="15"/>
  <cols>
    <col min="1" max="1" width="27.21484375" style="166" customWidth="1"/>
    <col min="2" max="16384" width="11.5546875" style="77" customWidth="1"/>
  </cols>
  <sheetData>
    <row r="1" spans="2:8" ht="12.75">
      <c r="B1" s="431" t="s">
        <v>129</v>
      </c>
      <c r="C1" s="431"/>
      <c r="D1" s="431"/>
      <c r="E1" s="431"/>
      <c r="F1" s="431"/>
      <c r="G1" s="431"/>
      <c r="H1" s="431"/>
    </row>
    <row r="2" spans="1:8" ht="12.75">
      <c r="A2" s="167" t="s">
        <v>0</v>
      </c>
      <c r="B2" s="431" t="s">
        <v>130</v>
      </c>
      <c r="C2" s="431"/>
      <c r="D2" s="431"/>
      <c r="E2" s="431"/>
      <c r="F2" s="431"/>
      <c r="G2" s="431"/>
      <c r="H2" s="431"/>
    </row>
    <row r="3" spans="1:8" ht="12.75">
      <c r="A3" s="167" t="s">
        <v>1</v>
      </c>
      <c r="B3" s="431" t="s">
        <v>345</v>
      </c>
      <c r="C3" s="431"/>
      <c r="D3" s="431"/>
      <c r="E3" s="431"/>
      <c r="F3" s="431"/>
      <c r="G3" s="431"/>
      <c r="H3" s="431"/>
    </row>
    <row r="4" spans="1:8" ht="13.5" thickBot="1">
      <c r="A4" s="167" t="s">
        <v>8</v>
      </c>
      <c r="B4" s="432" t="s">
        <v>131</v>
      </c>
      <c r="C4" s="432"/>
      <c r="D4" s="432"/>
      <c r="E4" s="432"/>
      <c r="F4" s="432"/>
      <c r="G4" s="432"/>
      <c r="H4" s="432"/>
    </row>
    <row r="5" spans="1:8" ht="12.75">
      <c r="A5" s="168" t="s">
        <v>132</v>
      </c>
      <c r="B5" s="433" t="s">
        <v>9</v>
      </c>
      <c r="C5" s="434"/>
      <c r="D5" s="435"/>
      <c r="E5" s="436" t="s">
        <v>10</v>
      </c>
      <c r="F5" s="437"/>
      <c r="G5" s="437"/>
      <c r="H5" s="438"/>
    </row>
    <row r="6" spans="1:8" ht="13.5" thickBot="1">
      <c r="A6" s="169"/>
      <c r="B6" s="170" t="s">
        <v>18</v>
      </c>
      <c r="C6" s="171" t="s">
        <v>133</v>
      </c>
      <c r="D6" s="172" t="s">
        <v>12</v>
      </c>
      <c r="E6" s="173" t="s">
        <v>134</v>
      </c>
      <c r="F6" s="170" t="s">
        <v>14</v>
      </c>
      <c r="G6" s="171" t="s">
        <v>135</v>
      </c>
      <c r="H6" s="172" t="s">
        <v>136</v>
      </c>
    </row>
    <row r="7" spans="1:8" ht="12.75">
      <c r="A7" s="174"/>
      <c r="B7" s="175"/>
      <c r="C7" s="175"/>
      <c r="D7" s="175"/>
      <c r="E7" s="175"/>
      <c r="F7" s="175"/>
      <c r="G7" s="175"/>
      <c r="H7" s="175"/>
    </row>
    <row r="8" spans="1:8" ht="13.5" thickBot="1">
      <c r="A8" s="432" t="s">
        <v>137</v>
      </c>
      <c r="B8" s="432"/>
      <c r="C8" s="432"/>
      <c r="D8" s="432"/>
      <c r="E8" s="432"/>
      <c r="F8" s="432"/>
      <c r="G8" s="432"/>
      <c r="H8" s="432"/>
    </row>
    <row r="9" spans="1:8" ht="12.75">
      <c r="A9" s="176" t="s">
        <v>138</v>
      </c>
      <c r="B9" s="177">
        <f>SUM(B10:B12)</f>
        <v>0</v>
      </c>
      <c r="C9" s="178">
        <f>SUM(C10:C12)</f>
        <v>0</v>
      </c>
      <c r="D9" s="179">
        <f>SUM(B9:C9)</f>
        <v>0</v>
      </c>
      <c r="E9" s="177">
        <f>SUM(E10:E12)</f>
        <v>0</v>
      </c>
      <c r="F9" s="180"/>
      <c r="G9" s="178"/>
      <c r="H9" s="179"/>
    </row>
    <row r="10" spans="1:8" ht="12.75">
      <c r="A10" s="181" t="s">
        <v>139</v>
      </c>
      <c r="B10" s="182"/>
      <c r="C10" s="26">
        <f>SUM('[3]icon'!$D$10)</f>
        <v>0</v>
      </c>
      <c r="D10" s="183">
        <f>SUM(B10:C10)</f>
        <v>0</v>
      </c>
      <c r="E10" s="182"/>
      <c r="F10" s="97"/>
      <c r="G10" s="26"/>
      <c r="H10" s="183"/>
    </row>
    <row r="11" spans="1:8" ht="12.75">
      <c r="A11" s="181" t="s">
        <v>140</v>
      </c>
      <c r="B11" s="182"/>
      <c r="C11" s="26">
        <f>SUM('[3]icon'!$D$200)</f>
        <v>0</v>
      </c>
      <c r="D11" s="183">
        <f aca="true" t="shared" si="0" ref="D11:D16">SUM(B11:C11)</f>
        <v>0</v>
      </c>
      <c r="E11" s="182"/>
      <c r="F11" s="97"/>
      <c r="G11" s="26"/>
      <c r="H11" s="183"/>
    </row>
    <row r="12" spans="1:8" ht="12.75">
      <c r="A12" s="181" t="s">
        <v>141</v>
      </c>
      <c r="B12" s="182"/>
      <c r="C12" s="26">
        <f>SUM('[3]icon'!$D$297)</f>
        <v>0</v>
      </c>
      <c r="D12" s="183">
        <f t="shared" si="0"/>
        <v>0</v>
      </c>
      <c r="E12" s="182"/>
      <c r="F12" s="97"/>
      <c r="G12" s="26"/>
      <c r="H12" s="183"/>
    </row>
    <row r="13" spans="1:8" ht="12.75">
      <c r="A13" s="184" t="s">
        <v>142</v>
      </c>
      <c r="B13" s="185">
        <f>SUM(B14:B16)</f>
        <v>74581593</v>
      </c>
      <c r="C13" s="186">
        <f>SUM(C14:C16)</f>
        <v>-0.0010000000402214937</v>
      </c>
      <c r="D13" s="187">
        <f t="shared" si="0"/>
        <v>74581592.999</v>
      </c>
      <c r="E13" s="187">
        <f>SUM(E14:E16)</f>
        <v>0</v>
      </c>
      <c r="F13" s="188">
        <f>SUM(F14:F16)</f>
        <v>49453117.308000006</v>
      </c>
      <c r="G13" s="186">
        <f>SUM(G14:G16)</f>
        <v>2260766.143999996</v>
      </c>
      <c r="H13" s="187">
        <f>SUM(F13:G13)</f>
        <v>51713883.452</v>
      </c>
    </row>
    <row r="14" spans="1:8" ht="12.75">
      <c r="A14" s="181" t="s">
        <v>143</v>
      </c>
      <c r="B14" s="182">
        <f>SUM('[10]con'!$D$8+'[10]aud'!$D$8)</f>
        <v>71027593</v>
      </c>
      <c r="C14" s="26">
        <f>SUM('[10]con'!$E$8+'[10]aud'!$E$8)</f>
        <v>7.275957614183426E-12</v>
      </c>
      <c r="D14" s="183">
        <f t="shared" si="0"/>
        <v>71027593</v>
      </c>
      <c r="E14" s="183"/>
      <c r="F14" s="182">
        <f>SUM('[10]con'!$J$8+'[10]aud'!$J$8)</f>
        <v>47735160.17000001</v>
      </c>
      <c r="G14" s="26">
        <f>SUM('[10]con'!$L$8+'[10]aud'!$L$8)</f>
        <v>1121573.2379999962</v>
      </c>
      <c r="H14" s="183">
        <f>SUM(F14:G14)</f>
        <v>48856733.40800001</v>
      </c>
    </row>
    <row r="15" spans="1:8" ht="12.75">
      <c r="A15" s="181" t="s">
        <v>144</v>
      </c>
      <c r="B15" s="182"/>
      <c r="C15" s="26"/>
      <c r="D15" s="183">
        <f t="shared" si="0"/>
        <v>0</v>
      </c>
      <c r="E15" s="183"/>
      <c r="F15" s="182"/>
      <c r="G15" s="26"/>
      <c r="H15" s="183">
        <f>SUM(F15:G15)</f>
        <v>0</v>
      </c>
    </row>
    <row r="16" spans="1:8" ht="13.5" thickBot="1">
      <c r="A16" s="189" t="s">
        <v>145</v>
      </c>
      <c r="B16" s="182">
        <f>SUM('[10]con'!$D$325)</f>
        <v>3554000</v>
      </c>
      <c r="C16" s="190">
        <f>SUM('[10]con'!$E$325)</f>
        <v>-0.0010000000474974513</v>
      </c>
      <c r="D16" s="191">
        <f t="shared" si="0"/>
        <v>3553999.999</v>
      </c>
      <c r="E16" s="191"/>
      <c r="F16" s="182">
        <f>SUM('[10]con'!$J$325)</f>
        <v>1717957.1379999998</v>
      </c>
      <c r="G16" s="190">
        <f>SUM('[10]con'!$L$325)</f>
        <v>1139192.906</v>
      </c>
      <c r="H16" s="191">
        <f>SUM(F16:G16)</f>
        <v>2857150.0439999998</v>
      </c>
    </row>
    <row r="17" spans="1:8" ht="12.75">
      <c r="A17" s="439" t="s">
        <v>146</v>
      </c>
      <c r="B17" s="439"/>
      <c r="C17" s="439"/>
      <c r="D17" s="439"/>
      <c r="E17" s="439"/>
      <c r="F17" s="439"/>
      <c r="G17" s="439"/>
      <c r="H17" s="439"/>
    </row>
    <row r="18" spans="1:8" ht="13.5" thickBot="1">
      <c r="A18" s="432"/>
      <c r="B18" s="432"/>
      <c r="C18" s="432"/>
      <c r="D18" s="432"/>
      <c r="E18" s="432"/>
      <c r="F18" s="432"/>
      <c r="G18" s="432"/>
      <c r="H18" s="432"/>
    </row>
    <row r="19" spans="1:8" ht="12.75">
      <c r="A19" s="192" t="s">
        <v>138</v>
      </c>
      <c r="B19" s="177">
        <f>SUM(B20+B23+B27+B37)</f>
        <v>9962388909</v>
      </c>
      <c r="C19" s="178">
        <f>SUM(C20+C23+C27+C37)</f>
        <v>1723620.8769999999</v>
      </c>
      <c r="D19" s="179">
        <f>SUM(B19:C19)</f>
        <v>9964112529.877</v>
      </c>
      <c r="E19" s="177">
        <f>SUM(E20+E23+E27+E37)</f>
        <v>7727515109.903799</v>
      </c>
      <c r="F19" s="180"/>
      <c r="G19" s="178"/>
      <c r="H19" s="179"/>
    </row>
    <row r="20" spans="1:8" ht="12.75">
      <c r="A20" s="193" t="s">
        <v>147</v>
      </c>
      <c r="B20" s="182">
        <f>SUM(B21:B22)</f>
        <v>4980970000</v>
      </c>
      <c r="C20" s="26">
        <f>SUM(C21:C22)</f>
        <v>0</v>
      </c>
      <c r="D20" s="183">
        <f>SUM(B20:C20)</f>
        <v>4980970000</v>
      </c>
      <c r="E20" s="182">
        <f>SUM(E21:E22)</f>
        <v>4080709911.7029996</v>
      </c>
      <c r="F20" s="97"/>
      <c r="G20" s="26"/>
      <c r="H20" s="183"/>
    </row>
    <row r="21" spans="1:8" ht="12.75">
      <c r="A21" s="193" t="s">
        <v>148</v>
      </c>
      <c r="B21" s="182">
        <f>SUM('[14]cen'!$C$11)</f>
        <v>4323182000</v>
      </c>
      <c r="C21" s="26">
        <f>SUM('[14]cen'!$D$11)</f>
        <v>0</v>
      </c>
      <c r="D21" s="183">
        <f aca="true" t="shared" si="1" ref="D21:D61">SUM(B21:C21)</f>
        <v>4323182000</v>
      </c>
      <c r="E21" s="182">
        <f>SUM('[14]cen'!$G$11)</f>
        <v>3732852682.3459997</v>
      </c>
      <c r="F21" s="97"/>
      <c r="G21" s="26"/>
      <c r="H21" s="183"/>
    </row>
    <row r="22" spans="1:8" ht="12.75">
      <c r="A22" s="193" t="s">
        <v>149</v>
      </c>
      <c r="B22" s="182">
        <f>SUM('[14]cen'!$C$29)</f>
        <v>657788000</v>
      </c>
      <c r="C22" s="26">
        <f>SUM('[14]cen'!$D$29)</f>
        <v>0</v>
      </c>
      <c r="D22" s="183">
        <f t="shared" si="1"/>
        <v>657788000</v>
      </c>
      <c r="E22" s="182">
        <f>SUM('[14]cen'!$G$29)</f>
        <v>347857229.357</v>
      </c>
      <c r="F22" s="97"/>
      <c r="G22" s="26"/>
      <c r="H22" s="183"/>
    </row>
    <row r="23" spans="1:8" ht="12.75">
      <c r="A23" s="193" t="s">
        <v>150</v>
      </c>
      <c r="B23" s="182">
        <f>SUM(B24:B26)</f>
        <v>2264029000</v>
      </c>
      <c r="C23" s="26">
        <f>SUM(C24:C26)</f>
        <v>919800</v>
      </c>
      <c r="D23" s="183">
        <f t="shared" si="1"/>
        <v>2264948800</v>
      </c>
      <c r="E23" s="182">
        <f>SUM(E24:E26)</f>
        <v>1529311989.1079998</v>
      </c>
      <c r="F23" s="97"/>
      <c r="G23" s="26"/>
      <c r="H23" s="183"/>
    </row>
    <row r="24" spans="1:8" ht="12.75">
      <c r="A24" s="193" t="s">
        <v>151</v>
      </c>
      <c r="B24" s="182">
        <f>SUM('[14]cen'!$C$207)</f>
        <v>2251400000</v>
      </c>
      <c r="C24" s="26">
        <f>SUM('[14]cen'!$D$207)</f>
        <v>0</v>
      </c>
      <c r="D24" s="183">
        <f t="shared" si="1"/>
        <v>2251400000</v>
      </c>
      <c r="E24" s="182">
        <f>SUM('[14]cen'!$G$207)</f>
        <v>1519430828.9999998</v>
      </c>
      <c r="F24" s="97"/>
      <c r="G24" s="26"/>
      <c r="H24" s="183"/>
    </row>
    <row r="25" spans="1:8" ht="12.75">
      <c r="A25" s="193" t="s">
        <v>152</v>
      </c>
      <c r="B25" s="182"/>
      <c r="C25" s="26">
        <f>SUM('[14]cen'!$D$239)</f>
        <v>919800</v>
      </c>
      <c r="D25" s="183">
        <f t="shared" si="1"/>
        <v>919800</v>
      </c>
      <c r="E25" s="26">
        <f>SUM('[14]cen'!$G$239)</f>
        <v>919800</v>
      </c>
      <c r="F25" s="97"/>
      <c r="G25" s="26"/>
      <c r="H25" s="183"/>
    </row>
    <row r="26" spans="1:8" ht="12.75">
      <c r="A26" s="193" t="s">
        <v>153</v>
      </c>
      <c r="B26" s="182">
        <f>SUM('[14]cen'!$C$292)</f>
        <v>12629000</v>
      </c>
      <c r="C26" s="26">
        <f>SUM('[14]cen'!$D$292)</f>
        <v>0</v>
      </c>
      <c r="D26" s="183">
        <f t="shared" si="1"/>
        <v>12629000</v>
      </c>
      <c r="E26" s="182">
        <f>SUM('[14]cen'!$G$292)</f>
        <v>8961360.108</v>
      </c>
      <c r="F26" s="97"/>
      <c r="G26" s="26"/>
      <c r="H26" s="183"/>
    </row>
    <row r="27" spans="1:8" ht="12.75">
      <c r="A27" s="193" t="s">
        <v>154</v>
      </c>
      <c r="B27" s="182">
        <f>SUM(B28:B37)</f>
        <v>2717389909</v>
      </c>
      <c r="C27" s="26">
        <f>SUM(C28:C37)</f>
        <v>803820.877</v>
      </c>
      <c r="D27" s="183">
        <f t="shared" si="1"/>
        <v>2718193729.877</v>
      </c>
      <c r="E27" s="182">
        <f>SUM(E28:E37)</f>
        <v>2117493209.0928</v>
      </c>
      <c r="F27" s="97"/>
      <c r="G27" s="26"/>
      <c r="H27" s="183"/>
    </row>
    <row r="28" spans="1:8" ht="12.75">
      <c r="A28" s="193" t="s">
        <v>155</v>
      </c>
      <c r="B28" s="182">
        <f>SUM('[14]cen'!$C$307)</f>
        <v>1239791909</v>
      </c>
      <c r="C28" s="26">
        <f>SUM('[14]cen'!$D$307)</f>
        <v>0</v>
      </c>
      <c r="D28" s="183">
        <f t="shared" si="1"/>
        <v>1239791909</v>
      </c>
      <c r="E28" s="182">
        <f>SUM('[14]cen'!$G$307)</f>
        <v>1165861409.005</v>
      </c>
      <c r="F28" s="97"/>
      <c r="G28" s="26"/>
      <c r="H28" s="183"/>
    </row>
    <row r="29" spans="1:8" ht="12.75">
      <c r="A29" s="193" t="s">
        <v>156</v>
      </c>
      <c r="B29" s="182">
        <f>SUM('[14]cen'!$C$321)</f>
        <v>762386000</v>
      </c>
      <c r="C29" s="26">
        <f>SUM('[14]cen'!$D$321)</f>
        <v>0</v>
      </c>
      <c r="D29" s="183">
        <f t="shared" si="1"/>
        <v>762386000</v>
      </c>
      <c r="E29" s="182">
        <f>SUM('[14]cen'!$G$321)</f>
        <v>27371777.031</v>
      </c>
      <c r="F29" s="97"/>
      <c r="G29" s="26"/>
      <c r="H29" s="183"/>
    </row>
    <row r="30" spans="1:8" ht="25.5">
      <c r="A30" s="193" t="s">
        <v>157</v>
      </c>
      <c r="B30" s="182">
        <f>SUM('[14]cen'!$C$329)</f>
        <v>127705000</v>
      </c>
      <c r="C30" s="26">
        <f>SUM('[14]cen'!$D$329)</f>
        <v>0</v>
      </c>
      <c r="D30" s="183">
        <f t="shared" si="1"/>
        <v>127705000</v>
      </c>
      <c r="E30" s="182">
        <f>SUM('[14]cen'!$G$329)</f>
        <v>91058329.416</v>
      </c>
      <c r="F30" s="97"/>
      <c r="G30" s="26"/>
      <c r="H30" s="183"/>
    </row>
    <row r="31" spans="1:8" ht="12.75">
      <c r="A31" s="193" t="s">
        <v>158</v>
      </c>
      <c r="B31" s="182">
        <f>SUM('[14]cen'!$C$333)</f>
        <v>0</v>
      </c>
      <c r="C31" s="26">
        <f>SUM('[14]cen'!$D$333)</f>
        <v>0</v>
      </c>
      <c r="D31" s="183">
        <f t="shared" si="1"/>
        <v>0</v>
      </c>
      <c r="E31" s="182">
        <f>SUM('[14]cen'!$G$333)</f>
        <v>-5670718.151</v>
      </c>
      <c r="F31" s="97"/>
      <c r="G31" s="26"/>
      <c r="H31" s="183"/>
    </row>
    <row r="32" spans="1:8" ht="25.5">
      <c r="A32" s="193" t="s">
        <v>159</v>
      </c>
      <c r="B32" s="182">
        <f>SUM('[14]cen'!$C$334)</f>
        <v>560000000</v>
      </c>
      <c r="C32" s="26">
        <f>SUM('[14]cen'!$D$334)</f>
        <v>0</v>
      </c>
      <c r="D32" s="183">
        <f t="shared" si="1"/>
        <v>560000000</v>
      </c>
      <c r="E32" s="182">
        <f>SUM('[14]cen'!$G$334)</f>
        <v>626963422.101</v>
      </c>
      <c r="F32" s="97"/>
      <c r="G32" s="26"/>
      <c r="H32" s="183"/>
    </row>
    <row r="33" spans="1:8" ht="12.75">
      <c r="A33" s="193" t="s">
        <v>160</v>
      </c>
      <c r="B33" s="182">
        <f>SUM('[14]cen'!$C$335)</f>
        <v>2507000</v>
      </c>
      <c r="C33" s="26">
        <f>SUM('[14]cen'!$D$335)</f>
        <v>803820.877</v>
      </c>
      <c r="D33" s="183">
        <f t="shared" si="1"/>
        <v>3310820.877</v>
      </c>
      <c r="E33" s="182">
        <f>SUM('[14]cen'!$G$335)</f>
        <v>1604867.8888</v>
      </c>
      <c r="F33" s="97"/>
      <c r="G33" s="26"/>
      <c r="H33" s="183"/>
    </row>
    <row r="34" spans="1:8" ht="12.75">
      <c r="A34" s="193" t="s">
        <v>161</v>
      </c>
      <c r="B34" s="182">
        <f>SUM('[14]cen'!$C$346)</f>
        <v>25000000</v>
      </c>
      <c r="C34" s="26">
        <f>SUM('[14]cen'!$D$346)</f>
        <v>0</v>
      </c>
      <c r="D34" s="183">
        <f t="shared" si="1"/>
        <v>25000000</v>
      </c>
      <c r="E34" s="182">
        <f>SUM('[14]cen'!$G$346)</f>
        <v>43364441.022</v>
      </c>
      <c r="F34" s="97"/>
      <c r="G34" s="26"/>
      <c r="H34" s="183"/>
    </row>
    <row r="35" spans="1:8" ht="12.75" hidden="1">
      <c r="A35" s="193" t="s">
        <v>162</v>
      </c>
      <c r="B35" s="182"/>
      <c r="C35" s="26"/>
      <c r="D35" s="183">
        <f t="shared" si="1"/>
        <v>0</v>
      </c>
      <c r="E35" s="26"/>
      <c r="F35" s="182"/>
      <c r="G35" s="26"/>
      <c r="H35" s="183"/>
    </row>
    <row r="36" spans="1:8" ht="12.75">
      <c r="A36" s="193" t="s">
        <v>163</v>
      </c>
      <c r="B36" s="182"/>
      <c r="C36" s="26"/>
      <c r="D36" s="183">
        <f t="shared" si="1"/>
        <v>0</v>
      </c>
      <c r="E36" s="182">
        <f>SUM('[14]cen'!$G$336)</f>
        <v>166939680.78</v>
      </c>
      <c r="F36" s="182"/>
      <c r="G36" s="26"/>
      <c r="H36" s="183"/>
    </row>
    <row r="37" spans="1:8" ht="12.75" hidden="1">
      <c r="A37" s="193" t="s">
        <v>164</v>
      </c>
      <c r="B37" s="182"/>
      <c r="C37" s="26"/>
      <c r="D37" s="183">
        <f t="shared" si="1"/>
        <v>0</v>
      </c>
      <c r="E37" s="182"/>
      <c r="F37" s="182"/>
      <c r="G37" s="26"/>
      <c r="H37" s="183"/>
    </row>
    <row r="38" spans="1:8" ht="12.75">
      <c r="A38" s="194" t="s">
        <v>142</v>
      </c>
      <c r="B38" s="185">
        <f>SUM(B39+B50+B58)</f>
        <v>6371186824.999</v>
      </c>
      <c r="C38" s="186">
        <f>SUM(C39+C50+C58)</f>
        <v>1723621.1600000076</v>
      </c>
      <c r="D38" s="187">
        <f t="shared" si="1"/>
        <v>6372910446.158999</v>
      </c>
      <c r="E38" s="195"/>
      <c r="F38" s="185">
        <f>SUM(F39+F50+F58)</f>
        <v>2859099920.8879004</v>
      </c>
      <c r="G38" s="186">
        <f>SUM(G39+G50+G58)</f>
        <v>884671018.6813996</v>
      </c>
      <c r="H38" s="187">
        <f aca="true" t="shared" si="2" ref="H38:H61">SUM(F38:G38)</f>
        <v>3743770939.5692997</v>
      </c>
    </row>
    <row r="39" spans="1:8" ht="12.75">
      <c r="A39" s="193" t="s">
        <v>165</v>
      </c>
      <c r="B39" s="182">
        <f>SUM(B40,B41,B42,B47,B48,B49)</f>
        <v>759443090</v>
      </c>
      <c r="C39" s="26">
        <f>SUM(C40,C41,C42,C47,C48,C49)</f>
        <v>0.02600000167149119</v>
      </c>
      <c r="D39" s="183">
        <f t="shared" si="1"/>
        <v>759443090.026</v>
      </c>
      <c r="E39" s="196"/>
      <c r="F39" s="182">
        <f>SUM(F40,F41,F42,F47,F48,F49)</f>
        <v>414401987.72889996</v>
      </c>
      <c r="G39" s="26">
        <f>SUM(G40,G41,G42,G47,G48,G49)</f>
        <v>55512256.91440004</v>
      </c>
      <c r="H39" s="183">
        <f t="shared" si="2"/>
        <v>469914244.6433</v>
      </c>
    </row>
    <row r="40" spans="1:8" ht="12.75">
      <c r="A40" s="193" t="s">
        <v>166</v>
      </c>
      <c r="B40" s="182">
        <f>SUM('[8]acum'!$D$9)</f>
        <v>516266647</v>
      </c>
      <c r="C40" s="26">
        <f>SUM('[8]acum'!$E$9)</f>
        <v>-5878493.599999998</v>
      </c>
      <c r="D40" s="183">
        <f t="shared" si="1"/>
        <v>510388153.4</v>
      </c>
      <c r="E40" s="196"/>
      <c r="F40" s="182">
        <f>SUM('[8]acum'!$J$9)</f>
        <v>325714724.34589994</v>
      </c>
      <c r="G40" s="26">
        <f>SUM('[8]acum'!$L$9)</f>
        <v>12093720.551400065</v>
      </c>
      <c r="H40" s="183"/>
    </row>
    <row r="41" spans="1:8" ht="12.75">
      <c r="A41" s="193" t="s">
        <v>167</v>
      </c>
      <c r="B41" s="182">
        <f>SUM('[8]acum'!$D$65)</f>
        <v>129516294</v>
      </c>
      <c r="C41" s="26">
        <f>SUM('[8]acum'!$E$65)</f>
        <v>3649911.4299999997</v>
      </c>
      <c r="D41" s="183">
        <f t="shared" si="1"/>
        <v>133166205.43</v>
      </c>
      <c r="E41" s="196"/>
      <c r="F41" s="182">
        <f>SUM('[8]acum'!$J$65)</f>
        <v>57644808.57499998</v>
      </c>
      <c r="G41" s="26">
        <f>SUM('[8]acum'!$L$65)</f>
        <v>37052329.12699997</v>
      </c>
      <c r="H41" s="183">
        <f t="shared" si="2"/>
        <v>94697137.70199995</v>
      </c>
    </row>
    <row r="42" spans="1:8" ht="12.75">
      <c r="A42" s="193" t="s">
        <v>168</v>
      </c>
      <c r="B42" s="182">
        <f>SUM(B43:B46)</f>
        <v>76313265</v>
      </c>
      <c r="C42" s="26">
        <f>SUM(C43:C46)</f>
        <v>-627000</v>
      </c>
      <c r="D42" s="183">
        <f t="shared" si="1"/>
        <v>75686265</v>
      </c>
      <c r="E42" s="196"/>
      <c r="F42" s="182">
        <f>SUM(F43:F46)</f>
        <v>225821.735</v>
      </c>
      <c r="G42" s="26">
        <f>SUM(G43:G46)</f>
        <v>0</v>
      </c>
      <c r="H42" s="183">
        <f t="shared" si="2"/>
        <v>225821.735</v>
      </c>
    </row>
    <row r="43" spans="1:8" ht="12.75">
      <c r="A43" s="193" t="s">
        <v>169</v>
      </c>
      <c r="B43" s="182"/>
      <c r="C43" s="26"/>
      <c r="D43" s="183">
        <f t="shared" si="1"/>
        <v>0</v>
      </c>
      <c r="E43" s="196"/>
      <c r="F43" s="182"/>
      <c r="G43" s="26"/>
      <c r="H43" s="183">
        <f t="shared" si="2"/>
        <v>0</v>
      </c>
    </row>
    <row r="44" spans="1:8" ht="12.75">
      <c r="A44" s="193" t="s">
        <v>170</v>
      </c>
      <c r="B44" s="182">
        <f>SUM('[8]acum'!$D$116)</f>
        <v>76313265</v>
      </c>
      <c r="C44" s="26">
        <f>SUM('[8]acum'!$E$116)</f>
        <v>-627000</v>
      </c>
      <c r="D44" s="183">
        <f t="shared" si="1"/>
        <v>75686265</v>
      </c>
      <c r="E44" s="196"/>
      <c r="F44" s="182">
        <f>SUM('[8]acum'!$J$116)</f>
        <v>225821.735</v>
      </c>
      <c r="G44" s="26">
        <f>SUM('[8]acum'!$L$116)</f>
        <v>0</v>
      </c>
      <c r="H44" s="183">
        <f t="shared" si="2"/>
        <v>225821.735</v>
      </c>
    </row>
    <row r="45" spans="1:8" ht="12.75">
      <c r="A45" s="193" t="s">
        <v>171</v>
      </c>
      <c r="B45" s="182"/>
      <c r="C45" s="26"/>
      <c r="D45" s="183">
        <f t="shared" si="1"/>
        <v>0</v>
      </c>
      <c r="E45" s="196"/>
      <c r="F45" s="182"/>
      <c r="G45" s="26"/>
      <c r="H45" s="183">
        <f t="shared" si="2"/>
        <v>0</v>
      </c>
    </row>
    <row r="46" spans="1:8" ht="12.75">
      <c r="A46" s="193" t="s">
        <v>172</v>
      </c>
      <c r="B46" s="182"/>
      <c r="C46" s="26"/>
      <c r="D46" s="183">
        <f t="shared" si="1"/>
        <v>0</v>
      </c>
      <c r="E46" s="196"/>
      <c r="F46" s="182"/>
      <c r="G46" s="26"/>
      <c r="H46" s="183">
        <f t="shared" si="2"/>
        <v>0</v>
      </c>
    </row>
    <row r="47" spans="1:8" ht="12.75">
      <c r="A47" s="193" t="s">
        <v>173</v>
      </c>
      <c r="B47" s="182"/>
      <c r="C47" s="26"/>
      <c r="D47" s="183"/>
      <c r="E47" s="196"/>
      <c r="F47" s="182"/>
      <c r="G47" s="26"/>
      <c r="H47" s="183"/>
    </row>
    <row r="48" spans="1:8" ht="12.75">
      <c r="A48" s="193" t="s">
        <v>174</v>
      </c>
      <c r="B48" s="182">
        <f>SUM('[8]acum'!$D$193)</f>
        <v>37346883.99999999</v>
      </c>
      <c r="C48" s="26">
        <f>SUM('[8]acum'!$E$193)</f>
        <v>2640703.6829999997</v>
      </c>
      <c r="D48" s="183">
        <f t="shared" si="1"/>
        <v>39987587.68299999</v>
      </c>
      <c r="E48" s="196"/>
      <c r="F48" s="182">
        <f>SUM('[8]acum'!$J$193)</f>
        <v>30609461.189999994</v>
      </c>
      <c r="G48" s="26">
        <f>SUM('[8]acum'!$L$193)</f>
        <v>6360519.590000007</v>
      </c>
      <c r="H48" s="183"/>
    </row>
    <row r="49" spans="1:8" ht="12.75">
      <c r="A49" s="193" t="s">
        <v>175</v>
      </c>
      <c r="B49" s="182">
        <f>SUM('[8]acum'!$D$192)</f>
        <v>0</v>
      </c>
      <c r="C49" s="26">
        <f>SUM('[8]acum'!$E$192)</f>
        <v>214878.513</v>
      </c>
      <c r="D49" s="183">
        <f t="shared" si="1"/>
        <v>214878.513</v>
      </c>
      <c r="E49" s="196"/>
      <c r="F49" s="182">
        <f>SUM('[8]acum'!$J$192)</f>
        <v>207171.883</v>
      </c>
      <c r="G49" s="26">
        <f>SUM('[8]acum'!$L$192)</f>
        <v>5687.646000000008</v>
      </c>
      <c r="H49" s="183">
        <f t="shared" si="2"/>
        <v>212859.529</v>
      </c>
    </row>
    <row r="50" spans="1:8" ht="12.75">
      <c r="A50" s="193" t="s">
        <v>176</v>
      </c>
      <c r="B50" s="182">
        <f>SUM(B51:B57)</f>
        <v>331210000</v>
      </c>
      <c r="C50" s="26">
        <f>SUM(C51:C57)</f>
        <v>0</v>
      </c>
      <c r="D50" s="183">
        <f t="shared" si="1"/>
        <v>331210000</v>
      </c>
      <c r="E50" s="196"/>
      <c r="F50" s="182">
        <f>SUM(F51:F57)</f>
        <v>167389603.351</v>
      </c>
      <c r="G50" s="26">
        <f>SUM(G51:G57)</f>
        <v>286945.56799999997</v>
      </c>
      <c r="H50" s="183">
        <f t="shared" si="2"/>
        <v>167676548.919</v>
      </c>
    </row>
    <row r="51" spans="1:8" ht="12.75">
      <c r="A51" s="193" t="s">
        <v>177</v>
      </c>
      <c r="B51" s="182">
        <f>SUM('[8]acum'!$D$291)</f>
        <v>58352000</v>
      </c>
      <c r="C51" s="26">
        <f>SUM('[8]acum'!$E$291)</f>
        <v>0</v>
      </c>
      <c r="D51" s="183">
        <f t="shared" si="1"/>
        <v>58352000</v>
      </c>
      <c r="E51" s="196"/>
      <c r="F51" s="182">
        <f>SUM('[8]acum'!$J$291)</f>
        <v>29948857.424</v>
      </c>
      <c r="G51" s="26">
        <f>SUM('[8]acum'!$L$291)</f>
        <v>191278.56799999997</v>
      </c>
      <c r="H51" s="183">
        <f t="shared" si="2"/>
        <v>30140135.992</v>
      </c>
    </row>
    <row r="52" spans="1:8" ht="12.75">
      <c r="A52" s="193" t="s">
        <v>178</v>
      </c>
      <c r="B52" s="182">
        <f>SUM('[8]acum'!$D$296)</f>
        <v>262437000</v>
      </c>
      <c r="C52" s="26">
        <f>SUM('[8]acum'!$E$296)</f>
        <v>0</v>
      </c>
      <c r="D52" s="183">
        <f t="shared" si="1"/>
        <v>262437000</v>
      </c>
      <c r="E52" s="196"/>
      <c r="F52" s="182">
        <f>SUM('[8]acum'!$J$296)</f>
        <v>137160799.981</v>
      </c>
      <c r="G52" s="26">
        <f>SUM('[8]acum'!$L$296)</f>
        <v>95667</v>
      </c>
      <c r="H52" s="183">
        <f t="shared" si="2"/>
        <v>137256466.981</v>
      </c>
    </row>
    <row r="53" spans="1:8" ht="12.75">
      <c r="A53" s="193" t="s">
        <v>179</v>
      </c>
      <c r="B53" s="182"/>
      <c r="C53" s="26"/>
      <c r="D53" s="183">
        <f t="shared" si="1"/>
        <v>0</v>
      </c>
      <c r="E53" s="196"/>
      <c r="F53" s="182"/>
      <c r="G53" s="26"/>
      <c r="H53" s="183">
        <f t="shared" si="2"/>
        <v>0</v>
      </c>
    </row>
    <row r="54" spans="1:8" ht="25.5">
      <c r="A54" s="193" t="s">
        <v>180</v>
      </c>
      <c r="B54" s="182"/>
      <c r="C54" s="26"/>
      <c r="D54" s="183">
        <f t="shared" si="1"/>
        <v>0</v>
      </c>
      <c r="E54" s="196"/>
      <c r="F54" s="182"/>
      <c r="G54" s="26"/>
      <c r="H54" s="183">
        <f t="shared" si="2"/>
        <v>0</v>
      </c>
    </row>
    <row r="55" spans="1:8" ht="12.75">
      <c r="A55" s="193" t="s">
        <v>181</v>
      </c>
      <c r="B55" s="182">
        <f>SUM('[8]acum'!$D$305)</f>
        <v>421000</v>
      </c>
      <c r="C55" s="26">
        <f>SUM('[8]acum'!$E$305)</f>
        <v>0</v>
      </c>
      <c r="D55" s="183">
        <f t="shared" si="1"/>
        <v>421000</v>
      </c>
      <c r="E55" s="196"/>
      <c r="F55" s="182">
        <f>SUM('[8]acum'!$J$305)</f>
        <v>279945.946</v>
      </c>
      <c r="G55" s="26">
        <f>SUM('[8]acum'!$L$305)</f>
        <v>0</v>
      </c>
      <c r="H55" s="183">
        <f t="shared" si="2"/>
        <v>279945.946</v>
      </c>
    </row>
    <row r="56" spans="1:8" ht="12.75">
      <c r="A56" s="193" t="s">
        <v>182</v>
      </c>
      <c r="B56" s="182">
        <f>SUM('[8]acum'!$D$319)</f>
        <v>10000000</v>
      </c>
      <c r="C56" s="26">
        <f>SUM('[8]acum'!$E$319)</f>
        <v>0</v>
      </c>
      <c r="D56" s="183"/>
      <c r="E56" s="196"/>
      <c r="F56" s="182">
        <f>SUM('[8]acum'!$J$319)</f>
        <v>0</v>
      </c>
      <c r="G56" s="26">
        <f>SUM('[8]acum'!$L$319)</f>
        <v>0</v>
      </c>
      <c r="H56" s="183">
        <f t="shared" si="2"/>
        <v>0</v>
      </c>
    </row>
    <row r="57" spans="1:8" ht="12.75">
      <c r="A57" s="193" t="s">
        <v>183</v>
      </c>
      <c r="B57" s="182"/>
      <c r="C57" s="26"/>
      <c r="D57" s="183">
        <f t="shared" si="1"/>
        <v>0</v>
      </c>
      <c r="E57" s="196"/>
      <c r="F57" s="182"/>
      <c r="G57" s="26"/>
      <c r="H57" s="183">
        <f t="shared" si="2"/>
        <v>0</v>
      </c>
    </row>
    <row r="58" spans="1:8" ht="12.75">
      <c r="A58" s="193" t="s">
        <v>184</v>
      </c>
      <c r="B58" s="182">
        <f>SUM(B59:B62)</f>
        <v>5280533734.999</v>
      </c>
      <c r="C58" s="26">
        <f>SUM(C59:C62)</f>
        <v>1723621.134000006</v>
      </c>
      <c r="D58" s="183">
        <f t="shared" si="1"/>
        <v>5282257356.132999</v>
      </c>
      <c r="E58" s="196"/>
      <c r="F58" s="182">
        <f>SUM(F59:F62)</f>
        <v>2277308329.808</v>
      </c>
      <c r="G58" s="26">
        <f>SUM(G59:G62)</f>
        <v>828871816.1989995</v>
      </c>
      <c r="H58" s="183">
        <f t="shared" si="2"/>
        <v>3106180146.0069995</v>
      </c>
    </row>
    <row r="59" spans="1:8" ht="12.75">
      <c r="A59" s="193" t="s">
        <v>185</v>
      </c>
      <c r="B59" s="182">
        <f>SUM('[8]acum'!$D$326)</f>
        <v>3203617000</v>
      </c>
      <c r="C59" s="26">
        <f>SUM('[8]acum'!$E$326)</f>
        <v>49804733.61100001</v>
      </c>
      <c r="D59" s="183">
        <f t="shared" si="1"/>
        <v>3253421733.611</v>
      </c>
      <c r="E59" s="196"/>
      <c r="F59" s="182">
        <f>SUM('[8]acum'!$J$326)</f>
        <v>1707587075.8820002</v>
      </c>
      <c r="G59" s="26">
        <f>SUM('[8]acum'!$L$326)</f>
        <v>676484909.1919997</v>
      </c>
      <c r="H59" s="183">
        <f t="shared" si="2"/>
        <v>2384071985.074</v>
      </c>
    </row>
    <row r="60" spans="1:8" ht="12.75">
      <c r="A60" s="193" t="s">
        <v>186</v>
      </c>
      <c r="B60" s="182">
        <f>SUM('[8]acum'!$D$776)</f>
        <v>1221701735</v>
      </c>
      <c r="C60" s="26">
        <f>SUM('[8]acum'!$E$776)</f>
        <v>0</v>
      </c>
      <c r="D60" s="183">
        <f t="shared" si="1"/>
        <v>1221701735</v>
      </c>
      <c r="E60" s="196"/>
      <c r="F60" s="182">
        <f>SUM('[8]acum'!$J$776)</f>
        <v>330286718.47700006</v>
      </c>
      <c r="G60" s="26">
        <f>SUM('[8]acum'!$L$776)</f>
        <v>0</v>
      </c>
      <c r="H60" s="183">
        <f t="shared" si="2"/>
        <v>330286718.47700006</v>
      </c>
    </row>
    <row r="61" spans="1:8" ht="12.75">
      <c r="A61" s="197" t="s">
        <v>174</v>
      </c>
      <c r="B61" s="182">
        <f>SUM('[8]acum'!$D$907)</f>
        <v>457190999.9989999</v>
      </c>
      <c r="C61" s="26">
        <f>SUM('[8]acum'!$E$907)</f>
        <v>-47371870.053</v>
      </c>
      <c r="D61" s="198">
        <f t="shared" si="1"/>
        <v>409819129.94599986</v>
      </c>
      <c r="E61" s="199"/>
      <c r="F61" s="182">
        <f>SUM('[8]acum'!$J$907)</f>
        <v>221511486.726</v>
      </c>
      <c r="G61" s="26">
        <f>SUM('[8]acum'!$L$907)</f>
        <v>151258470.61699992</v>
      </c>
      <c r="H61" s="198">
        <f t="shared" si="2"/>
        <v>372769957.34299994</v>
      </c>
    </row>
    <row r="62" spans="1:8" ht="13.5" thickBot="1">
      <c r="A62" s="200" t="s">
        <v>187</v>
      </c>
      <c r="B62" s="182">
        <f>SUM('[8]acum'!$D$905:$D$906)</f>
        <v>398024000</v>
      </c>
      <c r="C62" s="190">
        <f>SUM('[8]acum'!$E$905:$E$906)</f>
        <v>-709242.4239999999</v>
      </c>
      <c r="D62" s="191">
        <f>SUM(B62:C62)</f>
        <v>397314757.576</v>
      </c>
      <c r="E62" s="201"/>
      <c r="F62" s="182">
        <f>SUM('[8]acum'!$J$905:$J$906)</f>
        <v>17923048.723</v>
      </c>
      <c r="G62" s="190">
        <f>SUM('[8]acum'!$L$905:$L$906)</f>
        <v>1128436.3900000006</v>
      </c>
      <c r="H62" s="191">
        <f>SUM(F62:G62)</f>
        <v>19051485.113</v>
      </c>
    </row>
    <row r="63" spans="1:8" ht="12.75">
      <c r="A63" s="439" t="s">
        <v>188</v>
      </c>
      <c r="B63" s="439"/>
      <c r="C63" s="439"/>
      <c r="D63" s="439"/>
      <c r="E63" s="439"/>
      <c r="F63" s="439"/>
      <c r="G63" s="439"/>
      <c r="H63" s="439"/>
    </row>
    <row r="64" spans="1:8" ht="13.5" thickBot="1">
      <c r="A64" s="432"/>
      <c r="B64" s="432"/>
      <c r="C64" s="432"/>
      <c r="D64" s="432"/>
      <c r="E64" s="432"/>
      <c r="F64" s="432"/>
      <c r="G64" s="432"/>
      <c r="H64" s="432"/>
    </row>
    <row r="65" spans="1:8" ht="12.75">
      <c r="A65" s="192" t="s">
        <v>138</v>
      </c>
      <c r="B65" s="177">
        <f>SUM(B66:B68)</f>
        <v>2125750355</v>
      </c>
      <c r="C65" s="178">
        <f>SUM(C66:C68)</f>
        <v>1539082.581</v>
      </c>
      <c r="D65" s="179">
        <f>SUM(B65:C65)</f>
        <v>2127289437.581</v>
      </c>
      <c r="E65" s="178">
        <f>SUM(E66:E68)</f>
        <v>1128029062.0787</v>
      </c>
      <c r="F65" s="180"/>
      <c r="G65" s="178"/>
      <c r="H65" s="179"/>
    </row>
    <row r="66" spans="1:8" ht="12.75">
      <c r="A66" s="193" t="s">
        <v>139</v>
      </c>
      <c r="B66" s="182">
        <f>SUM('[14]cons'!$C$10)</f>
        <v>975803198</v>
      </c>
      <c r="C66" s="26">
        <f>SUM('[14]cons'!$D$10)</f>
        <v>1539082.581</v>
      </c>
      <c r="D66" s="183">
        <f>SUM(B66:C66)</f>
        <v>977342280.581</v>
      </c>
      <c r="E66" s="26">
        <f>SUM('[14]cons'!$G$10)</f>
        <v>372982477.92899996</v>
      </c>
      <c r="F66" s="97"/>
      <c r="G66" s="26"/>
      <c r="H66" s="183"/>
    </row>
    <row r="67" spans="1:8" ht="12.75">
      <c r="A67" s="193" t="s">
        <v>140</v>
      </c>
      <c r="B67" s="182">
        <f>SUM('[14]cons'!$C$206)</f>
        <v>333945000</v>
      </c>
      <c r="C67" s="26">
        <f>SUM('[14]cons'!$D$206)</f>
        <v>0</v>
      </c>
      <c r="D67" s="183">
        <f aca="true" t="shared" si="3" ref="D67:D72">SUM(B67:C67)</f>
        <v>333945000</v>
      </c>
      <c r="E67" s="26">
        <f>SUM('[14]cons'!$G$206)</f>
        <v>31596736.642</v>
      </c>
      <c r="F67" s="97"/>
      <c r="G67" s="26"/>
      <c r="H67" s="183"/>
    </row>
    <row r="68" spans="1:8" ht="12.75">
      <c r="A68" s="193" t="s">
        <v>141</v>
      </c>
      <c r="B68" s="182">
        <f>SUM('[14]cons'!$C$306)</f>
        <v>816002157</v>
      </c>
      <c r="C68" s="26">
        <f>SUM('[14]cons'!$D$306)</f>
        <v>0</v>
      </c>
      <c r="D68" s="183">
        <f t="shared" si="3"/>
        <v>816002157</v>
      </c>
      <c r="E68" s="26">
        <f>SUM('[14]cons'!$G$306)</f>
        <v>723449847.5077</v>
      </c>
      <c r="F68" s="97"/>
      <c r="G68" s="26"/>
      <c r="H68" s="183"/>
    </row>
    <row r="69" spans="1:8" ht="12.75">
      <c r="A69" s="194" t="s">
        <v>142</v>
      </c>
      <c r="B69" s="185">
        <f>SUM(B70:B72)</f>
        <v>5503025845.998</v>
      </c>
      <c r="C69" s="186">
        <f>SUM(C70:C72)</f>
        <v>1539082.1729999983</v>
      </c>
      <c r="D69" s="187">
        <f t="shared" si="3"/>
        <v>5504564928.1710005</v>
      </c>
      <c r="E69" s="185">
        <f>SUM(E70:E72)</f>
        <v>0</v>
      </c>
      <c r="F69" s="188">
        <f>SUM(F70:F72)</f>
        <v>1899394116.3590002</v>
      </c>
      <c r="G69" s="186">
        <f>SUM(G70:G72)</f>
        <v>890816336.233</v>
      </c>
      <c r="H69" s="187">
        <f>SUM(F69:G69)</f>
        <v>2790210452.592</v>
      </c>
    </row>
    <row r="70" spans="1:8" ht="12.75">
      <c r="A70" s="193" t="s">
        <v>143</v>
      </c>
      <c r="B70" s="182">
        <f>SUM('[9]cons'!$D$8)</f>
        <v>667747845.998</v>
      </c>
      <c r="C70" s="26">
        <f>SUM('[9]cons'!$E$8)</f>
        <v>-0.29299999977229163</v>
      </c>
      <c r="D70" s="183">
        <f t="shared" si="3"/>
        <v>667747845.705</v>
      </c>
      <c r="E70" s="182"/>
      <c r="F70" s="182">
        <f>SUM('[9]cons'!$J$8)</f>
        <v>408876362.1599999</v>
      </c>
      <c r="G70" s="26">
        <f>SUM('[9]cons'!$L$8)</f>
        <v>25187577.879000068</v>
      </c>
      <c r="H70" s="183">
        <f>SUM(F70:G70)</f>
        <v>434063940.039</v>
      </c>
    </row>
    <row r="71" spans="1:8" ht="12.75">
      <c r="A71" s="193" t="s">
        <v>144</v>
      </c>
      <c r="B71" s="182">
        <f>SUM('[9]cons'!$D$290)</f>
        <v>121900000</v>
      </c>
      <c r="C71" s="26">
        <f>SUM('[9]cons'!$E$290)</f>
        <v>0</v>
      </c>
      <c r="D71" s="183">
        <f t="shared" si="3"/>
        <v>121900000</v>
      </c>
      <c r="E71" s="182"/>
      <c r="F71" s="182">
        <f>SUM('[9]cons'!$J$290)</f>
        <v>13252805.79</v>
      </c>
      <c r="G71" s="26">
        <f>SUM('[9]cons'!$L$290)</f>
        <v>1445961.5940000005</v>
      </c>
      <c r="H71" s="183">
        <f>SUM(F71:G71)</f>
        <v>14698767.384</v>
      </c>
    </row>
    <row r="72" spans="1:8" ht="13.5" thickBot="1">
      <c r="A72" s="200" t="s">
        <v>145</v>
      </c>
      <c r="B72" s="182">
        <f>SUM('[9]cons'!$D$325)</f>
        <v>4713378000</v>
      </c>
      <c r="C72" s="190">
        <f>SUM('[9]cons'!$E$325)</f>
        <v>1539082.4659999982</v>
      </c>
      <c r="D72" s="191">
        <f t="shared" si="3"/>
        <v>4714917082.466</v>
      </c>
      <c r="E72" s="182"/>
      <c r="F72" s="182">
        <f>SUM('[9]cons'!$J$325)</f>
        <v>1477264948.4090002</v>
      </c>
      <c r="G72" s="190">
        <f>SUM('[9]cons'!$L$325)</f>
        <v>864182796.76</v>
      </c>
      <c r="H72" s="191">
        <f>SUM(F72:G72)</f>
        <v>2341447745.169</v>
      </c>
    </row>
    <row r="73" spans="1:8" ht="12.75">
      <c r="A73" s="439" t="s">
        <v>189</v>
      </c>
      <c r="B73" s="439"/>
      <c r="C73" s="439"/>
      <c r="D73" s="439"/>
      <c r="E73" s="439"/>
      <c r="F73" s="439"/>
      <c r="G73" s="439"/>
      <c r="H73" s="439"/>
    </row>
    <row r="74" spans="1:8" ht="13.5" thickBot="1">
      <c r="A74" s="432"/>
      <c r="B74" s="432"/>
      <c r="C74" s="432"/>
      <c r="D74" s="432"/>
      <c r="E74" s="432"/>
      <c r="F74" s="432"/>
      <c r="G74" s="432"/>
      <c r="H74" s="432"/>
    </row>
    <row r="75" spans="1:8" ht="12.75">
      <c r="A75" s="192" t="s">
        <v>138</v>
      </c>
      <c r="B75" s="177">
        <f>SUM(B76:B78)</f>
        <v>116964000</v>
      </c>
      <c r="C75" s="178">
        <f>SUM(C76:C78)</f>
        <v>57818227.716</v>
      </c>
      <c r="D75" s="179">
        <f>SUM(B75:C75)</f>
        <v>174782227.716</v>
      </c>
      <c r="E75" s="178">
        <f>SUM(E76:E78)</f>
        <v>162101269.859</v>
      </c>
      <c r="F75" s="180"/>
      <c r="G75" s="178"/>
      <c r="H75" s="179"/>
    </row>
    <row r="76" spans="1:8" ht="12.75">
      <c r="A76" s="193" t="s">
        <v>139</v>
      </c>
      <c r="B76" s="182">
        <f>SUM('[10]uning'!$C$10)</f>
        <v>51230000</v>
      </c>
      <c r="C76" s="26">
        <f>SUM('[10]uning'!$D$10)</f>
        <v>0</v>
      </c>
      <c r="D76" s="183">
        <f>SUM(B76:C76)</f>
        <v>51230000</v>
      </c>
      <c r="E76" s="182">
        <f>SUM('[10]uning'!$G$10)</f>
        <v>39362701.403</v>
      </c>
      <c r="F76" s="97"/>
      <c r="G76" s="26"/>
      <c r="H76" s="183"/>
    </row>
    <row r="77" spans="1:8" ht="12.75">
      <c r="A77" s="193" t="s">
        <v>140</v>
      </c>
      <c r="B77" s="182">
        <f>SUM('[10]uning'!$C$207)</f>
        <v>12961000</v>
      </c>
      <c r="C77" s="26">
        <f>SUM('[10]uning'!$D$207)</f>
        <v>0</v>
      </c>
      <c r="D77" s="183">
        <f aca="true" t="shared" si="4" ref="D77:D82">SUM(B77:C77)</f>
        <v>12961000</v>
      </c>
      <c r="E77" s="182">
        <f>SUM('[10]uning'!$G$207)</f>
        <v>9798344.471</v>
      </c>
      <c r="F77" s="97"/>
      <c r="G77" s="26"/>
      <c r="H77" s="183"/>
    </row>
    <row r="78" spans="1:8" ht="12.75">
      <c r="A78" s="193" t="s">
        <v>141</v>
      </c>
      <c r="B78" s="182">
        <f>SUM('[10]uning'!$C$306)</f>
        <v>52773000</v>
      </c>
      <c r="C78" s="26">
        <f>SUM('[10]uning'!$D$306)</f>
        <v>57818227.716</v>
      </c>
      <c r="D78" s="183">
        <f t="shared" si="4"/>
        <v>110591227.71599999</v>
      </c>
      <c r="E78" s="182">
        <f>SUM('[10]uning'!$G$306)</f>
        <v>112940223.985</v>
      </c>
      <c r="F78" s="97"/>
      <c r="G78" s="26"/>
      <c r="H78" s="183"/>
    </row>
    <row r="79" spans="1:8" ht="12.75">
      <c r="A79" s="194" t="s">
        <v>142</v>
      </c>
      <c r="B79" s="185">
        <f>SUM(B80:B82)</f>
        <v>256308999.83099997</v>
      </c>
      <c r="C79" s="186">
        <f>SUM(C80:C82)</f>
        <v>57818227.71599999</v>
      </c>
      <c r="D79" s="187">
        <f t="shared" si="4"/>
        <v>314127227.54699993</v>
      </c>
      <c r="E79" s="187">
        <f>SUM(E80:E82)</f>
        <v>0</v>
      </c>
      <c r="F79" s="188">
        <f>SUM(F80:F82)</f>
        <v>138067047.57660002</v>
      </c>
      <c r="G79" s="186">
        <f>SUM(G80:G82)</f>
        <v>69389413.80700001</v>
      </c>
      <c r="H79" s="187">
        <f>SUM(F79:G79)</f>
        <v>207456461.38360003</v>
      </c>
    </row>
    <row r="80" spans="1:8" ht="12.75">
      <c r="A80" s="193" t="s">
        <v>143</v>
      </c>
      <c r="B80" s="182">
        <f>SUM('[10]ung'!$D$8)</f>
        <v>181018490.99199998</v>
      </c>
      <c r="C80" s="26">
        <f>SUM('[10]ung'!$E$8)</f>
        <v>15706362.311</v>
      </c>
      <c r="D80" s="183">
        <f t="shared" si="4"/>
        <v>196724853.30299997</v>
      </c>
      <c r="E80" s="183"/>
      <c r="F80" s="182">
        <f>SUM('[10]ung'!$J$8)</f>
        <v>120309719.4076</v>
      </c>
      <c r="G80" s="26">
        <f>SUM('[10]ung'!$L$8)</f>
        <v>22485622.773000017</v>
      </c>
      <c r="H80" s="183">
        <f>SUM(F80:G80)</f>
        <v>142795342.18060002</v>
      </c>
    </row>
    <row r="81" spans="1:8" ht="12.75">
      <c r="A81" s="193" t="s">
        <v>144</v>
      </c>
      <c r="B81" s="182"/>
      <c r="C81" s="26"/>
      <c r="D81" s="183">
        <f t="shared" si="4"/>
        <v>0</v>
      </c>
      <c r="E81" s="183"/>
      <c r="F81" s="182"/>
      <c r="G81" s="26"/>
      <c r="H81" s="183">
        <f>SUM(F81:G81)</f>
        <v>0</v>
      </c>
    </row>
    <row r="82" spans="1:8" ht="13.5" thickBot="1">
      <c r="A82" s="200" t="s">
        <v>145</v>
      </c>
      <c r="B82" s="182">
        <f>SUM('[10]ung'!$D$325)</f>
        <v>75290508.839</v>
      </c>
      <c r="C82" s="190">
        <f>SUM('[10]ung'!$E$325)</f>
        <v>42111865.404999994</v>
      </c>
      <c r="D82" s="191">
        <f t="shared" si="4"/>
        <v>117402374.24399999</v>
      </c>
      <c r="E82" s="191"/>
      <c r="F82" s="182">
        <f>SUM('[10]ung'!$J$325)</f>
        <v>17757328.169</v>
      </c>
      <c r="G82" s="190">
        <f>SUM('[10]ung'!$L$325)</f>
        <v>46903791.033999994</v>
      </c>
      <c r="H82" s="191">
        <f>SUM(F82:G82)</f>
        <v>64661119.202999994</v>
      </c>
    </row>
    <row r="83" spans="1:8" ht="13.5" thickBot="1">
      <c r="A83" s="442"/>
      <c r="B83" s="442"/>
      <c r="C83" s="442"/>
      <c r="D83" s="442"/>
      <c r="E83" s="442"/>
      <c r="F83" s="442"/>
      <c r="G83" s="442"/>
      <c r="H83" s="442"/>
    </row>
    <row r="84" spans="1:8" ht="13.5" thickBot="1">
      <c r="A84" s="442" t="s">
        <v>190</v>
      </c>
      <c r="B84" s="442"/>
      <c r="C84" s="442"/>
      <c r="D84" s="442"/>
      <c r="E84" s="442"/>
      <c r="F84" s="442"/>
      <c r="G84" s="442"/>
      <c r="H84" s="442"/>
    </row>
    <row r="85" spans="1:8" ht="12.75">
      <c r="A85" s="202" t="s">
        <v>191</v>
      </c>
      <c r="B85" s="203">
        <f>SUM(B9+B19+B65+B75)</f>
        <v>12205103264</v>
      </c>
      <c r="C85" s="204">
        <f>SUM(C9+C19+C65+C75)</f>
        <v>61080931.173999995</v>
      </c>
      <c r="D85" s="205">
        <f aca="true" t="shared" si="5" ref="D85:D92">SUM(B85:C85)</f>
        <v>12266184195.174</v>
      </c>
      <c r="E85" s="206">
        <f>SUM(E9+E19+E65+E75)</f>
        <v>9017645441.841497</v>
      </c>
      <c r="F85" s="207"/>
      <c r="G85" s="204"/>
      <c r="H85" s="205"/>
    </row>
    <row r="86" spans="1:8" ht="12.75">
      <c r="A86" s="194" t="s">
        <v>139</v>
      </c>
      <c r="B86" s="208">
        <f>SUM(B10+B20+B66+B76)</f>
        <v>6008003198</v>
      </c>
      <c r="C86" s="209">
        <f>SUM(C10+C20+C66+C76)</f>
        <v>1539082.581</v>
      </c>
      <c r="D86" s="187">
        <f t="shared" si="5"/>
        <v>6009542280.581</v>
      </c>
      <c r="E86" s="210">
        <f>SUM(E10+E20+E66+E76)</f>
        <v>4493055091.035</v>
      </c>
      <c r="F86" s="211"/>
      <c r="G86" s="209"/>
      <c r="H86" s="212"/>
    </row>
    <row r="87" spans="1:8" ht="12.75">
      <c r="A87" s="194" t="s">
        <v>140</v>
      </c>
      <c r="B87" s="208">
        <f>SUM(B11+B23+B67+B77)</f>
        <v>2610935000</v>
      </c>
      <c r="C87" s="209">
        <f>SUM(C11+C23+C67+C77)</f>
        <v>919800</v>
      </c>
      <c r="D87" s="187">
        <f t="shared" si="5"/>
        <v>2611854800</v>
      </c>
      <c r="E87" s="210">
        <f>SUM(E11+E23+E67+E77)</f>
        <v>1570707070.2209997</v>
      </c>
      <c r="F87" s="211"/>
      <c r="G87" s="209"/>
      <c r="H87" s="212"/>
    </row>
    <row r="88" spans="1:8" ht="12.75">
      <c r="A88" s="194" t="s">
        <v>141</v>
      </c>
      <c r="B88" s="208">
        <f>SUM(B12+B27+B68+B78)</f>
        <v>3586165066</v>
      </c>
      <c r="C88" s="209">
        <f>SUM(C12+C27+C68+C78)</f>
        <v>58622048.592999995</v>
      </c>
      <c r="D88" s="187">
        <f t="shared" si="5"/>
        <v>3644787114.593</v>
      </c>
      <c r="E88" s="210">
        <f>SUM(E12+E27+E68+E78)</f>
        <v>2953883280.5855002</v>
      </c>
      <c r="F88" s="211"/>
      <c r="G88" s="211"/>
      <c r="H88" s="211"/>
    </row>
    <row r="89" spans="1:9" ht="12.75">
      <c r="A89" s="213" t="s">
        <v>192</v>
      </c>
      <c r="B89" s="214">
        <f>SUM(B13+B38+B69+B79)</f>
        <v>12205103263.828</v>
      </c>
      <c r="C89" s="215">
        <f>SUM(C13+C38+C69+C79)</f>
        <v>61080931.04799999</v>
      </c>
      <c r="D89" s="216">
        <f t="shared" si="5"/>
        <v>12266184194.876</v>
      </c>
      <c r="E89" s="217"/>
      <c r="F89" s="218">
        <f>SUM(F13+F38+F69+F79)</f>
        <v>4946014202.131501</v>
      </c>
      <c r="G89" s="215">
        <f>SUM(G13+G38+G69+G79)</f>
        <v>1847137534.8653996</v>
      </c>
      <c r="H89" s="216">
        <f>SUM(H90:H92)</f>
        <v>6793151736.996901</v>
      </c>
      <c r="I89" s="76"/>
    </row>
    <row r="90" spans="1:9" ht="12.75">
      <c r="A90" s="194" t="s">
        <v>143</v>
      </c>
      <c r="B90" s="208">
        <f>SUM(B14+B39+B70+B80)</f>
        <v>1679237019.9900002</v>
      </c>
      <c r="C90" s="209">
        <f>SUM(C14+C39+C70+C80)</f>
        <v>15706362.044000003</v>
      </c>
      <c r="D90" s="187">
        <f t="shared" si="5"/>
        <v>1694943382.0340002</v>
      </c>
      <c r="E90" s="210"/>
      <c r="F90" s="219">
        <f>SUM(F14+F39+F70+F80)</f>
        <v>991323229.4664999</v>
      </c>
      <c r="G90" s="209">
        <f>SUM(G14+G39+G70+G80)</f>
        <v>104307030.80440013</v>
      </c>
      <c r="H90" s="187">
        <f>SUM(F90:G90)</f>
        <v>1095630260.2709</v>
      </c>
      <c r="I90" s="76"/>
    </row>
    <row r="91" spans="1:8" ht="12.75">
      <c r="A91" s="194" t="s">
        <v>144</v>
      </c>
      <c r="B91" s="208">
        <f>SUM(B15+B50+B71+B81)</f>
        <v>453110000</v>
      </c>
      <c r="C91" s="209">
        <f>SUM(C15+C50+C71+C81)</f>
        <v>0</v>
      </c>
      <c r="D91" s="187">
        <f t="shared" si="5"/>
        <v>453110000</v>
      </c>
      <c r="E91" s="210"/>
      <c r="F91" s="219">
        <f>SUM(F15+F50+F71+F81)</f>
        <v>180642409.141</v>
      </c>
      <c r="G91" s="209">
        <f>SUM(G15+G50+G71+G81)</f>
        <v>1732907.1620000005</v>
      </c>
      <c r="H91" s="187">
        <f>SUM(F91:G91)</f>
        <v>182375316.303</v>
      </c>
    </row>
    <row r="92" spans="1:8" ht="13.5" thickBot="1">
      <c r="A92" s="220" t="s">
        <v>145</v>
      </c>
      <c r="B92" s="221">
        <f>SUM(B16+B58+B72+B82)</f>
        <v>10072756243.838001</v>
      </c>
      <c r="C92" s="103">
        <f>SUM(C16+C58+C72+C82)</f>
        <v>45374569.004</v>
      </c>
      <c r="D92" s="222">
        <f t="shared" si="5"/>
        <v>10118130812.842001</v>
      </c>
      <c r="E92" s="223"/>
      <c r="F92" s="224">
        <f>SUM(F16+F58+F72+F82)</f>
        <v>3774048563.5240006</v>
      </c>
      <c r="G92" s="103">
        <f>SUM(G16+G58+G72+G82)</f>
        <v>1741097596.8989995</v>
      </c>
      <c r="H92" s="222">
        <f>SUM(F92:G92)</f>
        <v>5515146160.423</v>
      </c>
    </row>
    <row r="93" spans="1:8" ht="26.25" customHeight="1" thickBot="1">
      <c r="A93" s="440" t="s">
        <v>193</v>
      </c>
      <c r="B93" s="440"/>
      <c r="C93" s="440"/>
      <c r="D93" s="440"/>
      <c r="E93" s="440"/>
      <c r="F93" s="440"/>
      <c r="G93" s="440"/>
      <c r="H93" s="440"/>
    </row>
    <row r="94" spans="1:8" ht="12.75">
      <c r="A94" s="192" t="s">
        <v>138</v>
      </c>
      <c r="B94" s="177">
        <f>SUM(B95:B98)</f>
        <v>3907389231.492</v>
      </c>
      <c r="C94" s="178">
        <f>SUM(C95:C98)</f>
        <v>171059560.15599993</v>
      </c>
      <c r="D94" s="179">
        <f>SUM(B94:C94)</f>
        <v>4078448791.6480002</v>
      </c>
      <c r="E94" s="225">
        <f>SUM(E95:E98)</f>
        <v>2157464084.0688</v>
      </c>
      <c r="F94" s="226"/>
      <c r="G94" s="178"/>
      <c r="H94" s="179"/>
    </row>
    <row r="95" spans="1:8" ht="12.75">
      <c r="A95" s="193" t="s">
        <v>194</v>
      </c>
      <c r="B95" s="182">
        <f>SUM('[11]ingresos'!$C$8)</f>
        <v>885836523.5150001</v>
      </c>
      <c r="C95" s="26">
        <f>SUM('[11]ingresos'!$D$8)</f>
        <v>-179865956.86100003</v>
      </c>
      <c r="D95" s="183">
        <f>SUM(B95:C95)</f>
        <v>705970566.654</v>
      </c>
      <c r="E95" s="227">
        <f>SUM('[11]ingresos'!$G$8)</f>
        <v>705970566.654</v>
      </c>
      <c r="F95" s="228"/>
      <c r="G95" s="26"/>
      <c r="H95" s="183"/>
    </row>
    <row r="96" spans="1:10" ht="12.75">
      <c r="A96" s="193" t="s">
        <v>139</v>
      </c>
      <c r="B96" s="182">
        <f>SUM('[11]ingresos'!$C$10)</f>
        <v>1368794255.36</v>
      </c>
      <c r="C96" s="26">
        <f>SUM('[11]ingresos'!$D$10)</f>
        <v>6305466.482000001</v>
      </c>
      <c r="D96" s="183">
        <f aca="true" t="shared" si="6" ref="D96:D104">SUM(B96:C96)</f>
        <v>1375099721.842</v>
      </c>
      <c r="E96" s="227">
        <f>SUM('[11]ingresos'!$G$10)</f>
        <v>993998962.0867999</v>
      </c>
      <c r="F96" s="228"/>
      <c r="G96" s="26"/>
      <c r="H96" s="183"/>
      <c r="J96" s="76"/>
    </row>
    <row r="97" spans="1:8" ht="12.75">
      <c r="A97" s="193" t="s">
        <v>140</v>
      </c>
      <c r="B97" s="182">
        <f>SUM('[11]ingresos'!$C$206)</f>
        <v>1062423259.676</v>
      </c>
      <c r="C97" s="26">
        <f>SUM('[11]ingresos'!$D$206)</f>
        <v>164976618.999</v>
      </c>
      <c r="D97" s="183">
        <f t="shared" si="6"/>
        <v>1227399878.675</v>
      </c>
      <c r="E97" s="227">
        <f>SUM('[11]ingresos'!$G$206)</f>
        <v>316648752.88399994</v>
      </c>
      <c r="F97" s="228"/>
      <c r="G97" s="26"/>
      <c r="H97" s="183"/>
    </row>
    <row r="98" spans="1:8" ht="12.75">
      <c r="A98" s="193" t="s">
        <v>141</v>
      </c>
      <c r="B98" s="182">
        <f>SUM('[11]ingresos'!$C$306)</f>
        <v>590335192.941</v>
      </c>
      <c r="C98" s="26">
        <f>SUM('[11]ingresos'!$D$306)</f>
        <v>179643431.53599995</v>
      </c>
      <c r="D98" s="183">
        <f t="shared" si="6"/>
        <v>769978624.477</v>
      </c>
      <c r="E98" s="227">
        <f>SUM('[11]ingresos'!$G$306)</f>
        <v>140845802.444</v>
      </c>
      <c r="F98" s="228"/>
      <c r="G98" s="26"/>
      <c r="H98" s="183"/>
    </row>
    <row r="99" spans="1:8" ht="12.75">
      <c r="A99" s="194" t="s">
        <v>142</v>
      </c>
      <c r="B99" s="185">
        <f>SUM(B100:B104)</f>
        <v>3907389230.482</v>
      </c>
      <c r="C99" s="186">
        <f>SUM(C100:C104)</f>
        <v>171059560.12899995</v>
      </c>
      <c r="D99" s="187">
        <f t="shared" si="6"/>
        <v>4078448790.611</v>
      </c>
      <c r="E99" s="229"/>
      <c r="F99" s="230">
        <f>SUM(F100:F104)</f>
        <v>1385270809.0430002</v>
      </c>
      <c r="G99" s="186">
        <f>SUM(G100:G104)</f>
        <v>1176427772.7089999</v>
      </c>
      <c r="H99" s="187">
        <f aca="true" t="shared" si="7" ref="H99:H104">SUM(F99:G99)</f>
        <v>2561698581.752</v>
      </c>
    </row>
    <row r="100" spans="1:8" ht="12.75">
      <c r="A100" s="193" t="s">
        <v>143</v>
      </c>
      <c r="B100" s="182">
        <f>SUM('[11]gastos'!$D$8)</f>
        <v>724130422.6170001</v>
      </c>
      <c r="C100" s="26">
        <f>SUM('[11]gastos'!$E$8)</f>
        <v>7540678.249000004</v>
      </c>
      <c r="D100" s="183">
        <f t="shared" si="6"/>
        <v>731671100.866</v>
      </c>
      <c r="E100" s="227"/>
      <c r="F100" s="231">
        <f>SUM('[11]gastos'!$J$8)</f>
        <v>419838112.812</v>
      </c>
      <c r="G100" s="26">
        <f>SUM('[11]gastos'!$L$8)</f>
        <v>96097155.06599998</v>
      </c>
      <c r="H100" s="183">
        <f t="shared" si="7"/>
        <v>515935267.87799996</v>
      </c>
    </row>
    <row r="101" spans="1:8" ht="12.75">
      <c r="A101" s="181" t="s">
        <v>195</v>
      </c>
      <c r="B101" s="182">
        <f>SUM('[11]gastos'!$D$277)</f>
        <v>311419930.861</v>
      </c>
      <c r="C101" s="26">
        <f>SUM('[11]gastos'!$E$277)</f>
        <v>14595026.752</v>
      </c>
      <c r="D101" s="183">
        <f t="shared" si="6"/>
        <v>326014957.613</v>
      </c>
      <c r="E101" s="227"/>
      <c r="F101" s="231">
        <f>SUM('[11]gastos'!$J$277)</f>
        <v>194768456.491</v>
      </c>
      <c r="G101" s="26">
        <f>SUM('[11]gastos'!$L$277)</f>
        <v>109890583.85500002</v>
      </c>
      <c r="H101" s="183">
        <f t="shared" si="7"/>
        <v>304659040.346</v>
      </c>
    </row>
    <row r="102" spans="1:8" ht="12.75">
      <c r="A102" s="193" t="s">
        <v>144</v>
      </c>
      <c r="B102" s="182">
        <f>SUM('[11]gastos'!$D$290)</f>
        <v>91037645.35499999</v>
      </c>
      <c r="C102" s="26">
        <f>SUM('[11]gastos'!$E$290)</f>
        <v>-69107.944</v>
      </c>
      <c r="D102" s="183">
        <f t="shared" si="6"/>
        <v>90968537.41099998</v>
      </c>
      <c r="E102" s="227"/>
      <c r="F102" s="231">
        <f>SUM('[11]gastos'!$J$290)</f>
        <v>29093660.686</v>
      </c>
      <c r="G102" s="26">
        <f>SUM('[11]gastos'!$L$290)</f>
        <v>25474626.28900001</v>
      </c>
      <c r="H102" s="183">
        <f t="shared" si="7"/>
        <v>54568286.97500001</v>
      </c>
    </row>
    <row r="103" spans="1:8" ht="12.75">
      <c r="A103" s="193" t="s">
        <v>145</v>
      </c>
      <c r="B103" s="182">
        <f>SUM('[11]gastos'!$D$325)</f>
        <v>2756675487.9989996</v>
      </c>
      <c r="C103" s="26">
        <f>SUM('[11]gastos'!$E$325)</f>
        <v>156747709.01599994</v>
      </c>
      <c r="D103" s="183">
        <f t="shared" si="6"/>
        <v>2913423197.0149994</v>
      </c>
      <c r="E103" s="227"/>
      <c r="F103" s="231">
        <f>SUM('[11]gastos'!$J$325)</f>
        <v>741570579.0540001</v>
      </c>
      <c r="G103" s="26">
        <f>SUM('[11]gastos'!$L$325)</f>
        <v>944965407.4989998</v>
      </c>
      <c r="H103" s="183">
        <f t="shared" si="7"/>
        <v>1686535986.553</v>
      </c>
    </row>
    <row r="104" spans="1:8" ht="13.5" thickBot="1">
      <c r="A104" s="200" t="s">
        <v>196</v>
      </c>
      <c r="B104" s="182">
        <f>SUM('[11]gastos'!$D$1308)</f>
        <v>24125743.650000002</v>
      </c>
      <c r="C104" s="190">
        <f>SUM('[11]gastos'!$E$1308)</f>
        <v>-7754745.944</v>
      </c>
      <c r="D104" s="191">
        <f t="shared" si="6"/>
        <v>16370997.706000002</v>
      </c>
      <c r="E104" s="232"/>
      <c r="F104" s="231">
        <f>SUM('[11]gastos'!$J$1308)</f>
        <v>0</v>
      </c>
      <c r="G104" s="190">
        <f>SUM('[11]gastos'!$L$1308)</f>
        <v>0</v>
      </c>
      <c r="H104" s="191">
        <f t="shared" si="7"/>
        <v>0</v>
      </c>
    </row>
    <row r="105" spans="1:8" ht="26.25" customHeight="1" thickBot="1">
      <c r="A105" s="440" t="s">
        <v>197</v>
      </c>
      <c r="B105" s="440"/>
      <c r="C105" s="440"/>
      <c r="D105" s="440"/>
      <c r="E105" s="440"/>
      <c r="F105" s="440"/>
      <c r="G105" s="440"/>
      <c r="H105" s="440"/>
    </row>
    <row r="106" spans="1:8" ht="12.75">
      <c r="A106" s="176" t="s">
        <v>138</v>
      </c>
      <c r="B106" s="177">
        <f>SUM(B107:B110)</f>
        <v>1170099999.9960003</v>
      </c>
      <c r="C106" s="233">
        <f>SUM(C107:C110)</f>
        <v>107405289.228</v>
      </c>
      <c r="D106" s="179">
        <f>SUM(B106:C106)</f>
        <v>1277505289.2240002</v>
      </c>
      <c r="E106" s="225">
        <f>SUM(E107:E110)</f>
        <v>768161007.921</v>
      </c>
      <c r="F106" s="226"/>
      <c r="G106" s="178"/>
      <c r="H106" s="179"/>
    </row>
    <row r="107" spans="1:8" ht="12.75">
      <c r="A107" s="181" t="s">
        <v>194</v>
      </c>
      <c r="B107" s="182">
        <f>SUM('[13]cons'!$C$8)</f>
        <v>22737000</v>
      </c>
      <c r="C107" s="26">
        <f>SUM('[13]cons'!$D$8)</f>
        <v>82325586.684</v>
      </c>
      <c r="D107" s="183">
        <f>SUM(B107:C107)</f>
        <v>105062586.684</v>
      </c>
      <c r="E107" s="227">
        <f>SUM('[13]cons'!$G$8)</f>
        <v>104750662.22899999</v>
      </c>
      <c r="F107" s="228"/>
      <c r="G107" s="26"/>
      <c r="H107" s="183"/>
    </row>
    <row r="108" spans="1:8" ht="12.75">
      <c r="A108" s="181" t="s">
        <v>139</v>
      </c>
      <c r="B108" s="182">
        <f>SUM('[13]cons'!$C$10)</f>
        <v>1147362999.9960003</v>
      </c>
      <c r="C108" s="26">
        <f>SUM('[13]cons'!$D$10)</f>
        <v>25079702.544</v>
      </c>
      <c r="D108" s="183">
        <f aca="true" t="shared" si="8" ref="D108:D116">SUM(B108:C108)</f>
        <v>1172442702.5400002</v>
      </c>
      <c r="E108" s="227">
        <f>SUM('[13]cons'!$G$10)</f>
        <v>663410345.692</v>
      </c>
      <c r="F108" s="228"/>
      <c r="G108" s="26"/>
      <c r="H108" s="183"/>
    </row>
    <row r="109" spans="1:8" ht="12.75">
      <c r="A109" s="181" t="s">
        <v>140</v>
      </c>
      <c r="B109" s="182"/>
      <c r="C109" s="26"/>
      <c r="D109" s="183">
        <f t="shared" si="8"/>
        <v>0</v>
      </c>
      <c r="E109" s="227"/>
      <c r="F109" s="228"/>
      <c r="G109" s="26"/>
      <c r="H109" s="183"/>
    </row>
    <row r="110" spans="1:8" ht="12.75">
      <c r="A110" s="181" t="s">
        <v>141</v>
      </c>
      <c r="B110" s="234">
        <f>SUM('[13]cons'!$C$306)</f>
        <v>0</v>
      </c>
      <c r="C110" s="26">
        <f>SUM('[13]cons'!$D$306)</f>
        <v>0</v>
      </c>
      <c r="D110" s="183">
        <f t="shared" si="8"/>
        <v>0</v>
      </c>
      <c r="E110" s="227">
        <f>SUM('[13]cons'!$G$306)</f>
        <v>0</v>
      </c>
      <c r="F110" s="228"/>
      <c r="G110" s="26"/>
      <c r="H110" s="183"/>
    </row>
    <row r="111" spans="1:8" ht="12.75">
      <c r="A111" s="184" t="s">
        <v>142</v>
      </c>
      <c r="B111" s="185">
        <f>SUM(B112:B116)</f>
        <v>1277444000.001</v>
      </c>
      <c r="C111" s="186">
        <f>SUM(C112:C116)</f>
        <v>107405290.88100001</v>
      </c>
      <c r="D111" s="187">
        <f t="shared" si="8"/>
        <v>1384849290.882</v>
      </c>
      <c r="E111" s="229"/>
      <c r="F111" s="230">
        <f>SUM(F112:F116)</f>
        <v>697149925.2529</v>
      </c>
      <c r="G111" s="186">
        <f>SUM(G112:G116)</f>
        <v>354142785.1191</v>
      </c>
      <c r="H111" s="187">
        <f aca="true" t="shared" si="9" ref="H111:H116">SUM(F111:G111)</f>
        <v>1051292710.372</v>
      </c>
    </row>
    <row r="112" spans="1:8" ht="12.75">
      <c r="A112" s="181" t="s">
        <v>143</v>
      </c>
      <c r="B112" s="234">
        <f>SUM('[12]cons'!$D$8)</f>
        <v>272794000.001</v>
      </c>
      <c r="C112" s="26">
        <f>SUM('[12]cons'!$E$8)</f>
        <v>16048377.551</v>
      </c>
      <c r="D112" s="183">
        <f t="shared" si="8"/>
        <v>288842377.552</v>
      </c>
      <c r="E112" s="227"/>
      <c r="F112" s="234">
        <f>SUM('[12]cons'!$J$8)</f>
        <v>158902779.12989998</v>
      </c>
      <c r="G112" s="26">
        <f>SUM('[12]cons'!$L$8)</f>
        <v>65638726.86610001</v>
      </c>
      <c r="H112" s="183">
        <f t="shared" si="9"/>
        <v>224541505.996</v>
      </c>
    </row>
    <row r="113" spans="1:8" ht="12.75">
      <c r="A113" s="181" t="s">
        <v>195</v>
      </c>
      <c r="B113" s="234">
        <f>SUM('[12]cons'!$D$277)</f>
        <v>825294000</v>
      </c>
      <c r="C113" s="26">
        <f>SUM('[12]cons'!$E$277)</f>
        <v>114671420.298</v>
      </c>
      <c r="D113" s="183">
        <f t="shared" si="8"/>
        <v>939965420.298</v>
      </c>
      <c r="E113" s="227"/>
      <c r="F113" s="234">
        <f>SUM('[12]cons'!$J$277)</f>
        <v>527331450.81700003</v>
      </c>
      <c r="G113" s="26">
        <f>SUM('[12]cons'!$L$277)</f>
        <v>273926411.62099993</v>
      </c>
      <c r="H113" s="183">
        <f t="shared" si="9"/>
        <v>801257862.438</v>
      </c>
    </row>
    <row r="114" spans="1:8" ht="12.75">
      <c r="A114" s="181" t="s">
        <v>144</v>
      </c>
      <c r="B114" s="234"/>
      <c r="C114" s="26"/>
      <c r="D114" s="183">
        <f t="shared" si="8"/>
        <v>0</v>
      </c>
      <c r="E114" s="227"/>
      <c r="F114" s="234"/>
      <c r="G114" s="26"/>
      <c r="H114" s="183">
        <f t="shared" si="9"/>
        <v>0</v>
      </c>
    </row>
    <row r="115" spans="1:8" ht="12.75">
      <c r="A115" s="181" t="s">
        <v>145</v>
      </c>
      <c r="B115" s="234">
        <f>SUM('[12]cons'!$D$325)</f>
        <v>94647000</v>
      </c>
      <c r="C115" s="26">
        <f>SUM('[12]cons'!$E$325)</f>
        <v>39719367.122999996</v>
      </c>
      <c r="D115" s="183">
        <f t="shared" si="8"/>
        <v>134366367.123</v>
      </c>
      <c r="E115" s="227"/>
      <c r="F115" s="234">
        <f>SUM('[12]cons'!$J$325)</f>
        <v>10915695.306</v>
      </c>
      <c r="G115" s="26">
        <f>SUM('[12]cons'!$L$325)</f>
        <v>14577646.632000001</v>
      </c>
      <c r="H115" s="183">
        <f t="shared" si="9"/>
        <v>25493341.938</v>
      </c>
    </row>
    <row r="116" spans="1:8" ht="13.5" thickBot="1">
      <c r="A116" s="189" t="s">
        <v>196</v>
      </c>
      <c r="B116" s="234">
        <f>SUM('[12]cons'!$D$1308)</f>
        <v>84709000</v>
      </c>
      <c r="C116" s="190">
        <f>SUM('[12]cons'!$E$1308)</f>
        <v>-63033874.091</v>
      </c>
      <c r="D116" s="191">
        <f t="shared" si="8"/>
        <v>21675125.909</v>
      </c>
      <c r="E116" s="232"/>
      <c r="F116" s="234">
        <f>SUM('[12]cons'!$J$1308)</f>
        <v>0</v>
      </c>
      <c r="G116" s="190">
        <f>SUM('[12]cons'!$L$1308)</f>
        <v>0</v>
      </c>
      <c r="H116" s="191">
        <f t="shared" si="9"/>
        <v>0</v>
      </c>
    </row>
    <row r="117" spans="1:8" ht="26.25" customHeight="1" thickBot="1">
      <c r="A117" s="441" t="s">
        <v>198</v>
      </c>
      <c r="B117" s="441"/>
      <c r="C117" s="441"/>
      <c r="D117" s="441"/>
      <c r="E117" s="441"/>
      <c r="F117" s="441"/>
      <c r="G117" s="441"/>
      <c r="H117" s="441"/>
    </row>
    <row r="118" spans="1:8" ht="12.75">
      <c r="A118" s="202" t="s">
        <v>191</v>
      </c>
      <c r="B118" s="203">
        <f>SUM(B85+B94+B106)</f>
        <v>17282592495.488</v>
      </c>
      <c r="C118" s="204">
        <f>SUM(C85+C94+C106)</f>
        <v>339545780.5579999</v>
      </c>
      <c r="D118" s="205">
        <f aca="true" t="shared" si="10" ref="D118:D128">SUM(B118:C118)</f>
        <v>17622138276.045998</v>
      </c>
      <c r="E118" s="206">
        <f>SUM(E85+E94+E106)</f>
        <v>11943270533.831297</v>
      </c>
      <c r="F118" s="207"/>
      <c r="G118" s="204"/>
      <c r="H118" s="205"/>
    </row>
    <row r="119" spans="1:8" ht="12.75">
      <c r="A119" s="193" t="s">
        <v>194</v>
      </c>
      <c r="B119" s="208">
        <f>SUM(B95+B107)</f>
        <v>908573523.5150001</v>
      </c>
      <c r="C119" s="209">
        <f>SUM(C95+C107)</f>
        <v>-97540370.17700003</v>
      </c>
      <c r="D119" s="187">
        <f t="shared" si="10"/>
        <v>811033153.338</v>
      </c>
      <c r="E119" s="210">
        <f>SUM(E95+E107)</f>
        <v>810721228.883</v>
      </c>
      <c r="F119" s="211"/>
      <c r="G119" s="209"/>
      <c r="H119" s="212"/>
    </row>
    <row r="120" spans="1:8" ht="12.75">
      <c r="A120" s="193" t="s">
        <v>139</v>
      </c>
      <c r="B120" s="208">
        <f aca="true" t="shared" si="11" ref="B120:C124">SUM(B86+B96+B108)</f>
        <v>8524160453.356</v>
      </c>
      <c r="C120" s="209">
        <f t="shared" si="11"/>
        <v>32924251.607</v>
      </c>
      <c r="D120" s="187">
        <f t="shared" si="10"/>
        <v>8557084704.963</v>
      </c>
      <c r="E120" s="210">
        <f>SUM(E86+E96+E108)</f>
        <v>6150464398.8138</v>
      </c>
      <c r="F120" s="211"/>
      <c r="G120" s="209"/>
      <c r="H120" s="212"/>
    </row>
    <row r="121" spans="1:8" ht="12.75">
      <c r="A121" s="193" t="s">
        <v>140</v>
      </c>
      <c r="B121" s="208">
        <f t="shared" si="11"/>
        <v>3673358259.676</v>
      </c>
      <c r="C121" s="209">
        <f t="shared" si="11"/>
        <v>165896418.999</v>
      </c>
      <c r="D121" s="187">
        <f t="shared" si="10"/>
        <v>3839254678.675</v>
      </c>
      <c r="E121" s="210">
        <f>SUM(E87+E97+E109)</f>
        <v>1887355823.1049995</v>
      </c>
      <c r="F121" s="211"/>
      <c r="G121" s="209"/>
      <c r="H121" s="212"/>
    </row>
    <row r="122" spans="1:8" ht="12.75">
      <c r="A122" s="193" t="s">
        <v>141</v>
      </c>
      <c r="B122" s="208">
        <f t="shared" si="11"/>
        <v>4176500258.941</v>
      </c>
      <c r="C122" s="209">
        <f t="shared" si="11"/>
        <v>238265480.12899995</v>
      </c>
      <c r="D122" s="187">
        <f t="shared" si="10"/>
        <v>4414765739.07</v>
      </c>
      <c r="E122" s="210">
        <f>SUM(E88+E98+E110)</f>
        <v>3094729083.0295</v>
      </c>
      <c r="F122" s="211"/>
      <c r="G122" s="211"/>
      <c r="H122" s="211"/>
    </row>
    <row r="123" spans="1:8" ht="12.75">
      <c r="A123" s="213" t="s">
        <v>199</v>
      </c>
      <c r="B123" s="214">
        <f t="shared" si="11"/>
        <v>17389936494.311</v>
      </c>
      <c r="C123" s="215">
        <f t="shared" si="11"/>
        <v>339545782.05799997</v>
      </c>
      <c r="D123" s="216">
        <f t="shared" si="10"/>
        <v>17729482276.369</v>
      </c>
      <c r="E123" s="217"/>
      <c r="F123" s="218">
        <f>SUM(F89+F99+F111)</f>
        <v>7028434936.427402</v>
      </c>
      <c r="G123" s="215">
        <f>SUM(G89+G99+G111)</f>
        <v>3377708092.6934996</v>
      </c>
      <c r="H123" s="216">
        <f aca="true" t="shared" si="12" ref="H123:H128">SUM(F123:G123)</f>
        <v>10406143029.120901</v>
      </c>
    </row>
    <row r="124" spans="1:8" ht="12.75">
      <c r="A124" s="193" t="s">
        <v>143</v>
      </c>
      <c r="B124" s="208">
        <f t="shared" si="11"/>
        <v>2676161442.6080003</v>
      </c>
      <c r="C124" s="209">
        <f t="shared" si="11"/>
        <v>39295417.844000004</v>
      </c>
      <c r="D124" s="187">
        <f t="shared" si="10"/>
        <v>2715456860.452</v>
      </c>
      <c r="E124" s="210"/>
      <c r="F124" s="219">
        <f>SUM(F90+F100+F112)</f>
        <v>1570064121.4083998</v>
      </c>
      <c r="G124" s="209">
        <f>SUM(G90+G100+G112)</f>
        <v>266042912.73650014</v>
      </c>
      <c r="H124" s="187">
        <f t="shared" si="12"/>
        <v>1836107034.1448998</v>
      </c>
    </row>
    <row r="125" spans="1:8" ht="12.75">
      <c r="A125" s="181" t="s">
        <v>195</v>
      </c>
      <c r="B125" s="208">
        <f>SUM(B101+B113)</f>
        <v>1136713930.861</v>
      </c>
      <c r="C125" s="209">
        <f>SUM(C101+C113)</f>
        <v>129266447.05</v>
      </c>
      <c r="D125" s="187">
        <f t="shared" si="10"/>
        <v>1265980377.911</v>
      </c>
      <c r="E125" s="210"/>
      <c r="F125" s="208">
        <f>SUM(F101+F113)</f>
        <v>722099907.3080001</v>
      </c>
      <c r="G125" s="209">
        <f>SUM(G101+G113)</f>
        <v>383816995.47599995</v>
      </c>
      <c r="H125" s="187">
        <f t="shared" si="12"/>
        <v>1105916902.784</v>
      </c>
    </row>
    <row r="126" spans="1:8" ht="12.75">
      <c r="A126" s="193" t="s">
        <v>144</v>
      </c>
      <c r="B126" s="208">
        <f>SUM(B91+B102+B114)</f>
        <v>544147645.355</v>
      </c>
      <c r="C126" s="209">
        <f>SUM(C91+C102+C114)</f>
        <v>-69107.944</v>
      </c>
      <c r="D126" s="187">
        <f t="shared" si="10"/>
        <v>544078537.411</v>
      </c>
      <c r="E126" s="210"/>
      <c r="F126" s="219">
        <f>SUM(F91+F102+F114)</f>
        <v>209736069.827</v>
      </c>
      <c r="G126" s="209">
        <f>SUM(G91+G102+G114)</f>
        <v>27207533.45100001</v>
      </c>
      <c r="H126" s="187">
        <f t="shared" si="12"/>
        <v>236943603.278</v>
      </c>
    </row>
    <row r="127" spans="1:8" ht="12.75">
      <c r="A127" s="193" t="s">
        <v>145</v>
      </c>
      <c r="B127" s="208">
        <f>SUM(B92+B103+B115)</f>
        <v>12924078731.837002</v>
      </c>
      <c r="C127" s="209">
        <f>SUM(C92+C103+C115)</f>
        <v>241841645.14299995</v>
      </c>
      <c r="D127" s="187">
        <f t="shared" si="10"/>
        <v>13165920376.980001</v>
      </c>
      <c r="E127" s="210"/>
      <c r="F127" s="219">
        <f>SUM(F92+F103+F115)</f>
        <v>4526534837.884001</v>
      </c>
      <c r="G127" s="209">
        <f>SUM(G92+G103+G115)</f>
        <v>2700640651.0299993</v>
      </c>
      <c r="H127" s="187">
        <f t="shared" si="12"/>
        <v>7227175488.914</v>
      </c>
    </row>
    <row r="128" spans="1:8" ht="13.5" thickBot="1">
      <c r="A128" s="200" t="s">
        <v>196</v>
      </c>
      <c r="B128" s="221">
        <f>SUM(B104+B116)</f>
        <v>108834743.65</v>
      </c>
      <c r="C128" s="103">
        <f>SUM(C104+C116)</f>
        <v>-70788620.035</v>
      </c>
      <c r="D128" s="222">
        <f t="shared" si="10"/>
        <v>38046123.61500001</v>
      </c>
      <c r="E128" s="223"/>
      <c r="F128" s="224">
        <f>SUM(F104+F116)</f>
        <v>0</v>
      </c>
      <c r="G128" s="103">
        <f>SUM(G104+G116)</f>
        <v>0</v>
      </c>
      <c r="H128" s="191">
        <f t="shared" si="12"/>
        <v>0</v>
      </c>
    </row>
  </sheetData>
  <mergeCells count="15">
    <mergeCell ref="A93:H93"/>
    <mergeCell ref="A105:H105"/>
    <mergeCell ref="A117:H117"/>
    <mergeCell ref="A63:H64"/>
    <mergeCell ref="A73:H74"/>
    <mergeCell ref="A83:H83"/>
    <mergeCell ref="A84:H84"/>
    <mergeCell ref="B5:D5"/>
    <mergeCell ref="E5:H5"/>
    <mergeCell ref="A8:H8"/>
    <mergeCell ref="A17:H18"/>
    <mergeCell ref="B1:H1"/>
    <mergeCell ref="B2:H2"/>
    <mergeCell ref="B3:H3"/>
    <mergeCell ref="B4:H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31">
      <selection activeCell="I78" sqref="I78"/>
    </sheetView>
  </sheetViews>
  <sheetFormatPr defaultColWidth="11.5546875" defaultRowHeight="15"/>
  <cols>
    <col min="1" max="1" width="24.10546875" style="0" customWidth="1"/>
    <col min="2" max="2" width="11.3359375" style="0" customWidth="1"/>
    <col min="3" max="3" width="12.6640625" style="0" customWidth="1"/>
    <col min="4" max="4" width="8.77734375" style="0" customWidth="1"/>
    <col min="5" max="5" width="9.5546875" style="0" customWidth="1"/>
    <col min="6" max="6" width="11.88671875" style="0" bestFit="1" customWidth="1"/>
    <col min="7" max="7" width="12.21484375" style="0" bestFit="1" customWidth="1"/>
    <col min="8" max="8" width="10.99609375" style="0" customWidth="1"/>
    <col min="9" max="9" width="11.88671875" style="0" bestFit="1" customWidth="1"/>
    <col min="10" max="10" width="9.88671875" style="0" customWidth="1"/>
  </cols>
  <sheetData>
    <row r="1" spans="1:9" ht="15">
      <c r="A1" s="41"/>
      <c r="B1" s="443" t="s">
        <v>200</v>
      </c>
      <c r="C1" s="443"/>
      <c r="D1" s="443"/>
      <c r="E1" s="443"/>
      <c r="F1" s="443"/>
      <c r="G1" s="443"/>
      <c r="H1" s="443"/>
      <c r="I1" s="443"/>
    </row>
    <row r="2" spans="1:9" ht="15">
      <c r="A2" s="1" t="s">
        <v>0</v>
      </c>
      <c r="B2" s="444" t="s">
        <v>129</v>
      </c>
      <c r="C2" s="444"/>
      <c r="D2" s="444"/>
      <c r="E2" s="444"/>
      <c r="F2" s="444"/>
      <c r="G2" s="444"/>
      <c r="H2" s="444"/>
      <c r="I2" s="444"/>
    </row>
    <row r="3" spans="1:9" ht="15">
      <c r="A3" s="1" t="s">
        <v>1</v>
      </c>
      <c r="B3" s="444" t="s">
        <v>201</v>
      </c>
      <c r="C3" s="444"/>
      <c r="D3" s="444"/>
      <c r="E3" s="444"/>
      <c r="F3" s="444"/>
      <c r="G3" s="444"/>
      <c r="H3" s="444"/>
      <c r="I3" s="444"/>
    </row>
    <row r="4" spans="1:9" ht="15.75" thickBot="1">
      <c r="A4" s="1" t="s">
        <v>8</v>
      </c>
      <c r="B4" s="445" t="s">
        <v>118</v>
      </c>
      <c r="C4" s="445"/>
      <c r="D4" s="445"/>
      <c r="E4" s="445"/>
      <c r="F4" s="445"/>
      <c r="G4" s="445"/>
      <c r="H4" s="445"/>
      <c r="I4" s="445"/>
    </row>
    <row r="5" spans="1:9" ht="51.75" thickBot="1">
      <c r="A5" s="235" t="s">
        <v>202</v>
      </c>
      <c r="B5" s="236" t="s">
        <v>45</v>
      </c>
      <c r="C5" s="237" t="s">
        <v>203</v>
      </c>
      <c r="D5" s="237" t="s">
        <v>137</v>
      </c>
      <c r="E5" s="238" t="s">
        <v>204</v>
      </c>
      <c r="F5" s="239" t="s">
        <v>205</v>
      </c>
      <c r="G5" s="236" t="s">
        <v>206</v>
      </c>
      <c r="H5" s="238" t="s">
        <v>207</v>
      </c>
      <c r="I5" s="240" t="s">
        <v>208</v>
      </c>
    </row>
    <row r="6" spans="1:11" ht="15">
      <c r="A6" s="241" t="s">
        <v>209</v>
      </c>
      <c r="B6" s="242">
        <f>SUM(B7+B24)</f>
        <v>4080709911.7029996</v>
      </c>
      <c r="C6" s="243">
        <f aca="true" t="shared" si="0" ref="C6:H6">SUM(C7+C24)</f>
        <v>372982477.92899996</v>
      </c>
      <c r="D6" s="243">
        <f t="shared" si="0"/>
        <v>0</v>
      </c>
      <c r="E6" s="244">
        <f t="shared" si="0"/>
        <v>39362701.403</v>
      </c>
      <c r="F6" s="245">
        <f>SUM(F7+F24)</f>
        <v>4493055091.035</v>
      </c>
      <c r="G6" s="246">
        <f t="shared" si="0"/>
        <v>993998962.0867999</v>
      </c>
      <c r="H6" s="247">
        <f t="shared" si="0"/>
        <v>661455294.71</v>
      </c>
      <c r="I6" s="245">
        <f>SUM(F6:H6)</f>
        <v>6148509347.8317995</v>
      </c>
      <c r="J6" s="143"/>
      <c r="K6" s="143"/>
    </row>
    <row r="7" spans="1:11" ht="15">
      <c r="A7" s="248" t="s">
        <v>210</v>
      </c>
      <c r="B7" s="249">
        <f>SUM(B8:B23)</f>
        <v>3732852682.3459997</v>
      </c>
      <c r="C7" s="43">
        <f aca="true" t="shared" si="1" ref="C7:H7">SUM(C8:C23)</f>
        <v>0</v>
      </c>
      <c r="D7" s="43">
        <f t="shared" si="1"/>
        <v>0</v>
      </c>
      <c r="E7" s="250">
        <f t="shared" si="1"/>
        <v>18512242.124</v>
      </c>
      <c r="F7" s="251">
        <f>SUM(F8:F23)</f>
        <v>3751364924.47</v>
      </c>
      <c r="G7" s="252">
        <f t="shared" si="1"/>
        <v>0</v>
      </c>
      <c r="H7" s="253">
        <f t="shared" si="1"/>
        <v>0</v>
      </c>
      <c r="I7" s="254">
        <f>SUM(F7:H7)</f>
        <v>3751364924.47</v>
      </c>
      <c r="J7" s="143"/>
      <c r="K7" s="143"/>
    </row>
    <row r="8" spans="1:11" ht="15">
      <c r="A8" s="255" t="s">
        <v>211</v>
      </c>
      <c r="B8" s="256">
        <f>SUM('[14]cen'!$G$12)</f>
        <v>1115949325.561</v>
      </c>
      <c r="C8" s="60"/>
      <c r="D8" s="60"/>
      <c r="E8" s="257"/>
      <c r="F8" s="258">
        <f>SUM(B8:E8)</f>
        <v>1115949325.561</v>
      </c>
      <c r="G8" s="259"/>
      <c r="H8" s="260"/>
      <c r="I8" s="261">
        <f>SUM(F8:H8)</f>
        <v>1115949325.561</v>
      </c>
      <c r="J8" s="143"/>
      <c r="K8" s="143"/>
    </row>
    <row r="9" spans="1:11" ht="15">
      <c r="A9" s="255" t="s">
        <v>212</v>
      </c>
      <c r="B9" s="256">
        <f>SUM('[14]cen'!$G$13)</f>
        <v>1581927794.741</v>
      </c>
      <c r="C9" s="60"/>
      <c r="D9" s="60"/>
      <c r="E9" s="257"/>
      <c r="F9" s="258">
        <f aca="true" t="shared" si="2" ref="F9:F23">SUM(B9:E9)</f>
        <v>1581927794.741</v>
      </c>
      <c r="G9" s="259"/>
      <c r="H9" s="260"/>
      <c r="I9" s="261">
        <f aca="true" t="shared" si="3" ref="I9:I106">SUM(F9:H9)</f>
        <v>1581927794.741</v>
      </c>
      <c r="J9" s="143"/>
      <c r="K9" s="143"/>
    </row>
    <row r="10" spans="1:11" ht="15">
      <c r="A10" s="255" t="s">
        <v>213</v>
      </c>
      <c r="B10" s="256">
        <f>SUM('[14]cen'!$G$14)</f>
        <v>292377.323</v>
      </c>
      <c r="C10" s="60"/>
      <c r="D10" s="60"/>
      <c r="E10" s="257"/>
      <c r="F10" s="258">
        <f t="shared" si="2"/>
        <v>292377.323</v>
      </c>
      <c r="G10" s="259"/>
      <c r="H10" s="260"/>
      <c r="I10" s="261">
        <f t="shared" si="3"/>
        <v>292377.323</v>
      </c>
      <c r="J10" s="143"/>
      <c r="K10" s="143"/>
    </row>
    <row r="11" spans="1:11" ht="15">
      <c r="A11" s="255" t="s">
        <v>214</v>
      </c>
      <c r="B11" s="256">
        <f>SUM('[14]cen'!$G$15)</f>
        <v>434891309.188</v>
      </c>
      <c r="C11" s="60"/>
      <c r="D11" s="60"/>
      <c r="E11" s="257"/>
      <c r="F11" s="258">
        <f t="shared" si="2"/>
        <v>434891309.188</v>
      </c>
      <c r="G11" s="259"/>
      <c r="H11" s="260"/>
      <c r="I11" s="261">
        <f t="shared" si="3"/>
        <v>434891309.188</v>
      </c>
      <c r="J11" s="143"/>
      <c r="K11" s="143"/>
    </row>
    <row r="12" spans="1:11" ht="15">
      <c r="A12" s="255" t="s">
        <v>215</v>
      </c>
      <c r="B12" s="256">
        <f>SUM('[14]cen'!$G$16)</f>
        <v>104672100.914</v>
      </c>
      <c r="C12" s="60"/>
      <c r="D12" s="60"/>
      <c r="E12" s="257"/>
      <c r="F12" s="258">
        <f t="shared" si="2"/>
        <v>104672100.914</v>
      </c>
      <c r="G12" s="259"/>
      <c r="H12" s="260"/>
      <c r="I12" s="261">
        <f t="shared" si="3"/>
        <v>104672100.914</v>
      </c>
      <c r="J12" s="143"/>
      <c r="K12" s="143"/>
    </row>
    <row r="13" spans="1:11" ht="15">
      <c r="A13" s="255" t="s">
        <v>216</v>
      </c>
      <c r="B13" s="256">
        <f>SUM('[14]cen'!$G$17)</f>
        <v>13131961</v>
      </c>
      <c r="C13" s="60"/>
      <c r="D13" s="60"/>
      <c r="E13" s="257"/>
      <c r="F13" s="258">
        <f t="shared" si="2"/>
        <v>13131961</v>
      </c>
      <c r="G13" s="259"/>
      <c r="H13" s="260"/>
      <c r="I13" s="261">
        <f t="shared" si="3"/>
        <v>13131961</v>
      </c>
      <c r="J13" s="143"/>
      <c r="K13" s="143"/>
    </row>
    <row r="14" spans="1:11" ht="15">
      <c r="A14" s="255" t="s">
        <v>217</v>
      </c>
      <c r="B14" s="256">
        <f>SUM('[14]cen'!$G$18)</f>
        <v>196116610.97</v>
      </c>
      <c r="C14" s="60"/>
      <c r="D14" s="60"/>
      <c r="E14" s="257"/>
      <c r="F14" s="258">
        <f t="shared" si="2"/>
        <v>196116610.97</v>
      </c>
      <c r="G14" s="259"/>
      <c r="H14" s="260"/>
      <c r="I14" s="261">
        <f t="shared" si="3"/>
        <v>196116610.97</v>
      </c>
      <c r="J14" s="143"/>
      <c r="K14" s="143"/>
    </row>
    <row r="15" spans="1:11" ht="15">
      <c r="A15" s="255" t="s">
        <v>218</v>
      </c>
      <c r="B15" s="256">
        <f>SUM('[14]cen'!$G$19)</f>
        <v>248456074</v>
      </c>
      <c r="C15" s="60"/>
      <c r="D15" s="60"/>
      <c r="E15" s="257"/>
      <c r="F15" s="258">
        <f t="shared" si="2"/>
        <v>248456074</v>
      </c>
      <c r="G15" s="259"/>
      <c r="H15" s="260"/>
      <c r="I15" s="261">
        <f t="shared" si="3"/>
        <v>248456074</v>
      </c>
      <c r="J15" s="143"/>
      <c r="K15" s="143"/>
    </row>
    <row r="16" spans="1:11" ht="15">
      <c r="A16" s="262" t="s">
        <v>219</v>
      </c>
      <c r="B16" s="256">
        <f>SUM('[14]cen'!$G$20)</f>
        <v>0</v>
      </c>
      <c r="C16" s="60"/>
      <c r="D16" s="60"/>
      <c r="E16" s="257">
        <f>SUM('[10]uning'!$G$20)</f>
        <v>18512242.124</v>
      </c>
      <c r="F16" s="258">
        <f t="shared" si="2"/>
        <v>18512242.124</v>
      </c>
      <c r="G16" s="259"/>
      <c r="H16" s="260"/>
      <c r="I16" s="261">
        <f t="shared" si="3"/>
        <v>18512242.124</v>
      </c>
      <c r="J16" s="143"/>
      <c r="K16" s="143"/>
    </row>
    <row r="17" spans="1:11" ht="25.5">
      <c r="A17" s="262" t="s">
        <v>220</v>
      </c>
      <c r="B17" s="256">
        <f>SUM('[14]cen'!$G$21)</f>
        <v>1381448.002</v>
      </c>
      <c r="C17" s="60"/>
      <c r="D17" s="60"/>
      <c r="E17" s="257"/>
      <c r="F17" s="258">
        <f t="shared" si="2"/>
        <v>1381448.002</v>
      </c>
      <c r="G17" s="259"/>
      <c r="H17" s="260"/>
      <c r="I17" s="261">
        <f t="shared" si="3"/>
        <v>1381448.002</v>
      </c>
      <c r="J17" s="143"/>
      <c r="K17" s="143"/>
    </row>
    <row r="18" spans="1:11" ht="15">
      <c r="A18" s="262" t="s">
        <v>221</v>
      </c>
      <c r="B18" s="256">
        <f>SUM('[14]cen'!$G$22)</f>
        <v>0</v>
      </c>
      <c r="C18" s="60"/>
      <c r="D18" s="60"/>
      <c r="E18" s="257"/>
      <c r="F18" s="258">
        <f t="shared" si="2"/>
        <v>0</v>
      </c>
      <c r="G18" s="259"/>
      <c r="H18" s="260"/>
      <c r="I18" s="261">
        <f t="shared" si="3"/>
        <v>0</v>
      </c>
      <c r="J18" s="143"/>
      <c r="K18" s="143"/>
    </row>
    <row r="19" spans="1:11" ht="15">
      <c r="A19" s="262" t="s">
        <v>222</v>
      </c>
      <c r="B19" s="256">
        <f>SUM('[14]cen'!$G$23)</f>
        <v>793683</v>
      </c>
      <c r="C19" s="60"/>
      <c r="D19" s="60"/>
      <c r="E19" s="257"/>
      <c r="F19" s="258">
        <f t="shared" si="2"/>
        <v>793683</v>
      </c>
      <c r="G19" s="259"/>
      <c r="H19" s="260"/>
      <c r="I19" s="261">
        <f t="shared" si="3"/>
        <v>793683</v>
      </c>
      <c r="J19" s="143"/>
      <c r="K19" s="143"/>
    </row>
    <row r="20" spans="1:11" ht="15">
      <c r="A20" s="262" t="s">
        <v>223</v>
      </c>
      <c r="B20" s="256">
        <f>SUM('[14]cen'!$G$25)</f>
        <v>9975970</v>
      </c>
      <c r="C20" s="60"/>
      <c r="D20" s="60"/>
      <c r="E20" s="257"/>
      <c r="F20" s="258">
        <f t="shared" si="2"/>
        <v>9975970</v>
      </c>
      <c r="G20" s="259"/>
      <c r="H20" s="260"/>
      <c r="I20" s="261">
        <f t="shared" si="3"/>
        <v>9975970</v>
      </c>
      <c r="J20" s="143"/>
      <c r="K20" s="143"/>
    </row>
    <row r="21" spans="1:11" ht="15">
      <c r="A21" s="262" t="s">
        <v>224</v>
      </c>
      <c r="B21" s="256">
        <f>SUM('[14]cen'!$G$26)</f>
        <v>9975927</v>
      </c>
      <c r="C21" s="60"/>
      <c r="D21" s="60"/>
      <c r="E21" s="257"/>
      <c r="F21" s="258">
        <f t="shared" si="2"/>
        <v>9975927</v>
      </c>
      <c r="G21" s="259"/>
      <c r="H21" s="260"/>
      <c r="I21" s="261">
        <f t="shared" si="3"/>
        <v>9975927</v>
      </c>
      <c r="J21" s="143"/>
      <c r="K21" s="143"/>
    </row>
    <row r="22" spans="1:11" ht="38.25">
      <c r="A22" s="263" t="s">
        <v>225</v>
      </c>
      <c r="B22" s="256">
        <f>SUM('[14]cen'!$G$27)</f>
        <v>15288100.647</v>
      </c>
      <c r="C22" s="60"/>
      <c r="D22" s="60"/>
      <c r="E22" s="257"/>
      <c r="F22" s="258">
        <f t="shared" si="2"/>
        <v>15288100.647</v>
      </c>
      <c r="G22" s="259"/>
      <c r="H22" s="260"/>
      <c r="I22" s="261">
        <f t="shared" si="3"/>
        <v>15288100.647</v>
      </c>
      <c r="J22" s="143"/>
      <c r="K22" s="143"/>
    </row>
    <row r="23" spans="1:11" ht="15">
      <c r="A23" s="255" t="s">
        <v>226</v>
      </c>
      <c r="B23" s="256"/>
      <c r="C23" s="60"/>
      <c r="D23" s="60"/>
      <c r="E23" s="257"/>
      <c r="F23" s="258">
        <f t="shared" si="2"/>
        <v>0</v>
      </c>
      <c r="G23" s="259"/>
      <c r="H23" s="260"/>
      <c r="I23" s="261">
        <f t="shared" si="3"/>
        <v>0</v>
      </c>
      <c r="J23" s="143"/>
      <c r="K23" s="143"/>
    </row>
    <row r="24" spans="1:11" ht="15">
      <c r="A24" s="248" t="s">
        <v>227</v>
      </c>
      <c r="B24" s="249">
        <f>SUM(B25:B39)</f>
        <v>347857229.357</v>
      </c>
      <c r="C24" s="43">
        <f aca="true" t="shared" si="4" ref="C24:H24">SUM(C25:C39)</f>
        <v>372982477.92899996</v>
      </c>
      <c r="D24" s="43">
        <f t="shared" si="4"/>
        <v>0</v>
      </c>
      <c r="E24" s="250">
        <f t="shared" si="4"/>
        <v>20850459.279</v>
      </c>
      <c r="F24" s="251">
        <f>SUM(F25:F39)</f>
        <v>741690166.5649999</v>
      </c>
      <c r="G24" s="252">
        <f t="shared" si="4"/>
        <v>993998962.0867999</v>
      </c>
      <c r="H24" s="253">
        <f t="shared" si="4"/>
        <v>661455294.71</v>
      </c>
      <c r="I24" s="254">
        <f t="shared" si="3"/>
        <v>2397144423.3617997</v>
      </c>
      <c r="J24" s="143"/>
      <c r="K24" s="143"/>
    </row>
    <row r="25" spans="1:11" ht="15">
      <c r="A25" s="255" t="s">
        <v>228</v>
      </c>
      <c r="B25" s="256"/>
      <c r="C25" s="60"/>
      <c r="D25" s="60"/>
      <c r="E25" s="257"/>
      <c r="F25" s="258">
        <f aca="true" t="shared" si="5" ref="F25:F39">SUM(B25:E25)</f>
        <v>0</v>
      </c>
      <c r="G25" s="259">
        <f>SUM('[11]ingresos'!$G$30)</f>
        <v>993135537.0277998</v>
      </c>
      <c r="H25" s="260"/>
      <c r="I25" s="261">
        <f t="shared" si="3"/>
        <v>993135537.0277998</v>
      </c>
      <c r="J25" s="143"/>
      <c r="K25" s="143"/>
    </row>
    <row r="26" spans="1:11" ht="15">
      <c r="A26" s="255" t="s">
        <v>229</v>
      </c>
      <c r="B26" s="256">
        <f>SUM('[14]cen'!$G$73)</f>
        <v>596472.903</v>
      </c>
      <c r="C26" s="60"/>
      <c r="D26" s="60"/>
      <c r="E26" s="257"/>
      <c r="F26" s="258">
        <f>SUM(B26:E26)</f>
        <v>596472.903</v>
      </c>
      <c r="G26" s="259"/>
      <c r="H26" s="260"/>
      <c r="I26" s="261">
        <f>SUM(F26:H26)</f>
        <v>596472.903</v>
      </c>
      <c r="J26" s="143"/>
      <c r="K26" s="143"/>
    </row>
    <row r="27" spans="1:11" ht="15">
      <c r="A27" s="255" t="s">
        <v>230</v>
      </c>
      <c r="B27" s="256">
        <f>SUM('[14]cen'!$G$74)</f>
        <v>91895737.059</v>
      </c>
      <c r="C27" s="60">
        <f>SUM('[14]cons'!$G$74)</f>
        <v>1763632.329</v>
      </c>
      <c r="D27" s="60"/>
      <c r="E27" s="257"/>
      <c r="F27" s="258">
        <f t="shared" si="5"/>
        <v>93659369.388</v>
      </c>
      <c r="G27" s="259"/>
      <c r="H27" s="260"/>
      <c r="I27" s="261">
        <f t="shared" si="3"/>
        <v>93659369.388</v>
      </c>
      <c r="J27" s="143"/>
      <c r="K27" s="143"/>
    </row>
    <row r="28" spans="1:11" ht="15">
      <c r="A28" s="255" t="s">
        <v>231</v>
      </c>
      <c r="B28" s="256"/>
      <c r="C28" s="60">
        <f>SUM('[14]cons'!$G$78)</f>
        <v>47218264.423999995</v>
      </c>
      <c r="D28" s="60"/>
      <c r="E28" s="257">
        <f>SUM('[10]uning'!$G$78)</f>
        <v>18629047.586</v>
      </c>
      <c r="F28" s="258">
        <f t="shared" si="5"/>
        <v>65847312.00999999</v>
      </c>
      <c r="G28" s="259"/>
      <c r="H28" s="260">
        <f>SUM('[13]cons'!$G$78)</f>
        <v>661455294.71</v>
      </c>
      <c r="I28" s="261">
        <f t="shared" si="3"/>
        <v>727302606.72</v>
      </c>
      <c r="J28" s="143"/>
      <c r="K28" s="143"/>
    </row>
    <row r="29" spans="1:11" ht="15">
      <c r="A29" s="255" t="s">
        <v>232</v>
      </c>
      <c r="B29" s="256">
        <f>SUM('[14]cen'!$G$130)</f>
        <v>25609228.286</v>
      </c>
      <c r="C29" s="60">
        <f>SUM('[14]cons'!$G$130)</f>
        <v>66287352.18100001</v>
      </c>
      <c r="D29" s="60"/>
      <c r="E29" s="257"/>
      <c r="F29" s="258">
        <f t="shared" si="5"/>
        <v>91896580.46700001</v>
      </c>
      <c r="G29" s="259"/>
      <c r="H29" s="260"/>
      <c r="I29" s="261">
        <f t="shared" si="3"/>
        <v>91896580.46700001</v>
      </c>
      <c r="J29" s="143"/>
      <c r="K29" s="143"/>
    </row>
    <row r="30" spans="1:11" ht="15">
      <c r="A30" s="255" t="s">
        <v>233</v>
      </c>
      <c r="B30" s="256">
        <f>SUM('[14]cen'!$G$149)</f>
        <v>113724135.831</v>
      </c>
      <c r="C30" s="60">
        <f>SUM('[14]cons'!$G$149)</f>
        <v>139112505.43499994</v>
      </c>
      <c r="D30" s="60"/>
      <c r="E30" s="257"/>
      <c r="F30" s="258">
        <f t="shared" si="5"/>
        <v>252836641.26599994</v>
      </c>
      <c r="G30" s="259"/>
      <c r="H30" s="260"/>
      <c r="I30" s="261">
        <f t="shared" si="3"/>
        <v>252836641.26599994</v>
      </c>
      <c r="J30" s="143"/>
      <c r="K30" s="143"/>
    </row>
    <row r="31" spans="1:11" ht="15">
      <c r="A31" s="262" t="s">
        <v>234</v>
      </c>
      <c r="B31" s="256"/>
      <c r="C31" s="60"/>
      <c r="D31" s="60"/>
      <c r="E31" s="257"/>
      <c r="F31" s="258">
        <f t="shared" si="5"/>
        <v>0</v>
      </c>
      <c r="G31" s="259"/>
      <c r="H31" s="260"/>
      <c r="I31" s="261">
        <f t="shared" si="3"/>
        <v>0</v>
      </c>
      <c r="J31" s="143"/>
      <c r="K31" s="143"/>
    </row>
    <row r="32" spans="1:11" ht="15">
      <c r="A32" s="255" t="s">
        <v>235</v>
      </c>
      <c r="B32" s="256"/>
      <c r="C32" s="60"/>
      <c r="D32" s="60"/>
      <c r="E32" s="257"/>
      <c r="F32" s="258">
        <f t="shared" si="5"/>
        <v>0</v>
      </c>
      <c r="G32" s="259"/>
      <c r="H32" s="260"/>
      <c r="I32" s="261">
        <f t="shared" si="3"/>
        <v>0</v>
      </c>
      <c r="J32" s="143"/>
      <c r="K32" s="143"/>
    </row>
    <row r="33" spans="1:11" ht="25.5">
      <c r="A33" s="264" t="s">
        <v>236</v>
      </c>
      <c r="B33" s="256"/>
      <c r="C33" s="60">
        <f>SUM('[14]cons'!$G$189)</f>
        <v>19173281.717</v>
      </c>
      <c r="D33" s="60"/>
      <c r="E33" s="257"/>
      <c r="F33" s="258">
        <f t="shared" si="5"/>
        <v>19173281.717</v>
      </c>
      <c r="G33" s="259"/>
      <c r="H33" s="260"/>
      <c r="I33" s="261">
        <f t="shared" si="3"/>
        <v>19173281.717</v>
      </c>
      <c r="J33" s="143"/>
      <c r="K33" s="143"/>
    </row>
    <row r="34" spans="1:11" ht="15">
      <c r="A34" s="264" t="s">
        <v>237</v>
      </c>
      <c r="B34" s="256"/>
      <c r="C34" s="60">
        <f>SUM('[14]cons'!$G$190)</f>
        <v>8511935.263</v>
      </c>
      <c r="D34" s="60"/>
      <c r="E34" s="257"/>
      <c r="F34" s="258">
        <f t="shared" si="5"/>
        <v>8511935.263</v>
      </c>
      <c r="G34" s="259"/>
      <c r="H34" s="260"/>
      <c r="I34" s="261">
        <f t="shared" si="3"/>
        <v>8511935.263</v>
      </c>
      <c r="J34" s="143"/>
      <c r="K34" s="143"/>
    </row>
    <row r="35" spans="1:11" ht="15">
      <c r="A35" s="255" t="s">
        <v>238</v>
      </c>
      <c r="B35" s="256">
        <f>SUM('[14]cen'!$G$185)</f>
        <v>36125695.246</v>
      </c>
      <c r="C35" s="60"/>
      <c r="D35" s="60"/>
      <c r="E35" s="257"/>
      <c r="F35" s="258">
        <f t="shared" si="5"/>
        <v>36125695.246</v>
      </c>
      <c r="G35" s="259"/>
      <c r="H35" s="260"/>
      <c r="I35" s="261">
        <f t="shared" si="3"/>
        <v>36125695.246</v>
      </c>
      <c r="J35" s="143"/>
      <c r="K35" s="143"/>
    </row>
    <row r="36" spans="1:11" ht="15">
      <c r="A36" s="265" t="s">
        <v>239</v>
      </c>
      <c r="B36" s="256">
        <f>SUM('[14]cen'!$G$193)</f>
        <v>32680904.883</v>
      </c>
      <c r="C36" s="60"/>
      <c r="D36" s="60"/>
      <c r="E36" s="257"/>
      <c r="F36" s="258">
        <f t="shared" si="5"/>
        <v>32680904.883</v>
      </c>
      <c r="G36" s="259"/>
      <c r="H36" s="260"/>
      <c r="I36" s="261">
        <f t="shared" si="3"/>
        <v>32680904.883</v>
      </c>
      <c r="J36" s="143"/>
      <c r="K36" s="143"/>
    </row>
    <row r="37" spans="1:11" ht="15">
      <c r="A37" s="265" t="s">
        <v>240</v>
      </c>
      <c r="B37" s="256">
        <f>SUM('[14]cen'!$G$194)</f>
        <v>30506984.527</v>
      </c>
      <c r="C37" s="60"/>
      <c r="D37" s="60"/>
      <c r="E37" s="257"/>
      <c r="F37" s="258">
        <f t="shared" si="5"/>
        <v>30506984.527</v>
      </c>
      <c r="G37" s="259"/>
      <c r="H37" s="260"/>
      <c r="I37" s="261">
        <f t="shared" si="3"/>
        <v>30506984.527</v>
      </c>
      <c r="J37" s="143"/>
      <c r="K37" s="143"/>
    </row>
    <row r="38" spans="1:11" ht="15">
      <c r="A38" s="255" t="s">
        <v>241</v>
      </c>
      <c r="B38" s="256">
        <f>SUM('[14]cen'!$G$198)</f>
        <v>16718070.622</v>
      </c>
      <c r="C38" s="60">
        <f>SUM('[14]cons'!$G$198)</f>
        <v>90915506.58</v>
      </c>
      <c r="D38" s="60"/>
      <c r="E38" s="257">
        <f>SUM('[10]uning'!$G$198)</f>
        <v>2221411.693</v>
      </c>
      <c r="F38" s="258">
        <f>SUM(B38:E38)</f>
        <v>109854988.895</v>
      </c>
      <c r="G38" s="259"/>
      <c r="H38" s="260">
        <f>SUM('[13]cons'!$G$198)</f>
        <v>0</v>
      </c>
      <c r="I38" s="261">
        <f>SUM(F38:H38)</f>
        <v>109854988.895</v>
      </c>
      <c r="J38" s="143"/>
      <c r="K38" s="143"/>
    </row>
    <row r="39" spans="1:11" ht="15">
      <c r="A39" s="255" t="s">
        <v>242</v>
      </c>
      <c r="B39" s="256"/>
      <c r="C39" s="60"/>
      <c r="D39" s="60"/>
      <c r="E39" s="257"/>
      <c r="F39" s="258">
        <f t="shared" si="5"/>
        <v>0</v>
      </c>
      <c r="G39" s="259">
        <f>SUM('[11]ingresos'!$G$205)</f>
        <v>863425.059</v>
      </c>
      <c r="H39" s="260"/>
      <c r="I39" s="261">
        <f t="shared" si="3"/>
        <v>863425.059</v>
      </c>
      <c r="J39" s="143"/>
      <c r="K39" s="143"/>
    </row>
    <row r="40" spans="1:11" ht="15">
      <c r="A40" s="248" t="s">
        <v>150</v>
      </c>
      <c r="B40" s="249">
        <f>SUM(B41:B46)</f>
        <v>1529311989.1079998</v>
      </c>
      <c r="C40" s="43">
        <f aca="true" t="shared" si="6" ref="C40:H40">SUM(C41:C46)</f>
        <v>31596736.642</v>
      </c>
      <c r="D40" s="43">
        <f t="shared" si="6"/>
        <v>0</v>
      </c>
      <c r="E40" s="250">
        <f t="shared" si="6"/>
        <v>9798344.471</v>
      </c>
      <c r="F40" s="251">
        <f>SUM(F41:F46)</f>
        <v>1570707070.2209997</v>
      </c>
      <c r="G40" s="252">
        <f t="shared" si="6"/>
        <v>316648752.88399994</v>
      </c>
      <c r="H40" s="253">
        <f t="shared" si="6"/>
        <v>0</v>
      </c>
      <c r="I40" s="254">
        <f t="shared" si="3"/>
        <v>1887355823.1049995</v>
      </c>
      <c r="J40" s="143"/>
      <c r="K40" s="143"/>
    </row>
    <row r="41" spans="1:11" ht="15">
      <c r="A41" s="255" t="s">
        <v>243</v>
      </c>
      <c r="B41" s="256">
        <f>SUM('[14]cen'!$G$207)</f>
        <v>1519430828.9999998</v>
      </c>
      <c r="C41" s="60">
        <f>SUM('[14]cons'!$G$207)</f>
        <v>31596736.642</v>
      </c>
      <c r="D41" s="60"/>
      <c r="E41" s="257">
        <f>SUM('[10]uning'!$G$207)</f>
        <v>9798344.471</v>
      </c>
      <c r="F41" s="258">
        <f aca="true" t="shared" si="7" ref="F41:F46">SUM(B41:E41)</f>
        <v>1560825910.1129997</v>
      </c>
      <c r="G41" s="259">
        <f>SUM('[11]ingresos'!$G$207)</f>
        <v>102990904.484</v>
      </c>
      <c r="H41" s="260"/>
      <c r="I41" s="261">
        <f t="shared" si="3"/>
        <v>1663816814.5969996</v>
      </c>
      <c r="J41" s="143"/>
      <c r="K41" s="143"/>
    </row>
    <row r="42" spans="1:11" ht="15">
      <c r="A42" s="255" t="s">
        <v>244</v>
      </c>
      <c r="B42" s="256"/>
      <c r="C42" s="60"/>
      <c r="D42" s="60"/>
      <c r="E42" s="257"/>
      <c r="F42" s="258">
        <f t="shared" si="7"/>
        <v>0</v>
      </c>
      <c r="G42" s="259">
        <f>SUM('[11]ingresos'!$G$238)</f>
        <v>739720.703</v>
      </c>
      <c r="H42" s="260"/>
      <c r="I42" s="261">
        <f t="shared" si="3"/>
        <v>739720.703</v>
      </c>
      <c r="J42" s="143"/>
      <c r="K42" s="143"/>
    </row>
    <row r="43" spans="1:11" ht="15">
      <c r="A43" s="255" t="s">
        <v>245</v>
      </c>
      <c r="B43" s="256"/>
      <c r="C43" s="60"/>
      <c r="D43" s="60"/>
      <c r="E43" s="257"/>
      <c r="F43" s="258">
        <f t="shared" si="7"/>
        <v>0</v>
      </c>
      <c r="G43" s="259"/>
      <c r="H43" s="260"/>
      <c r="I43" s="261">
        <f t="shared" si="3"/>
        <v>0</v>
      </c>
      <c r="J43" s="143"/>
      <c r="K43" s="143"/>
    </row>
    <row r="44" spans="1:11" ht="15">
      <c r="A44" s="255" t="s">
        <v>246</v>
      </c>
      <c r="B44" s="256">
        <f>SUM('[14]cen'!$G$239)</f>
        <v>919800</v>
      </c>
      <c r="C44" s="60"/>
      <c r="D44" s="60"/>
      <c r="E44" s="257"/>
      <c r="F44" s="258">
        <f t="shared" si="7"/>
        <v>919800</v>
      </c>
      <c r="G44" s="259">
        <f>SUM('[11]ingresos'!$G$239)</f>
        <v>11120679.263</v>
      </c>
      <c r="H44" s="260"/>
      <c r="I44" s="261">
        <f t="shared" si="3"/>
        <v>12040479.263</v>
      </c>
      <c r="J44" s="143"/>
      <c r="K44" s="143"/>
    </row>
    <row r="45" spans="1:11" ht="15">
      <c r="A45" s="255" t="s">
        <v>146</v>
      </c>
      <c r="B45" s="256"/>
      <c r="C45" s="60"/>
      <c r="D45" s="60"/>
      <c r="E45" s="257"/>
      <c r="F45" s="258">
        <f t="shared" si="7"/>
        <v>0</v>
      </c>
      <c r="G45" s="259">
        <f>SUM('[11]ingresos'!$G$243)</f>
        <v>201797448.434</v>
      </c>
      <c r="H45" s="260"/>
      <c r="I45" s="261">
        <f t="shared" si="3"/>
        <v>201797448.434</v>
      </c>
      <c r="J45" s="143"/>
      <c r="K45" s="143"/>
    </row>
    <row r="46" spans="1:11" ht="15">
      <c r="A46" s="255" t="s">
        <v>247</v>
      </c>
      <c r="B46" s="256">
        <f>SUM('[14]cen'!$G$292)</f>
        <v>8961360.108</v>
      </c>
      <c r="C46" s="60"/>
      <c r="D46" s="60"/>
      <c r="E46" s="257"/>
      <c r="F46" s="258">
        <f t="shared" si="7"/>
        <v>8961360.108</v>
      </c>
      <c r="G46" s="259">
        <f>SUM('[11]ingresos'!$G$292)</f>
        <v>0</v>
      </c>
      <c r="H46" s="260"/>
      <c r="I46" s="261">
        <f t="shared" si="3"/>
        <v>8961360.108</v>
      </c>
      <c r="J46" s="143"/>
      <c r="K46" s="143"/>
    </row>
    <row r="47" spans="1:11" ht="15">
      <c r="A47" s="248" t="s">
        <v>154</v>
      </c>
      <c r="B47" s="249">
        <f>SUM(B48:B60)-B49</f>
        <v>2117493209.0927997</v>
      </c>
      <c r="C47" s="43">
        <f>SUM(C48:C60)-C49</f>
        <v>723449847.5077</v>
      </c>
      <c r="D47" s="43">
        <f>SUM(D48:D60)-D49</f>
        <v>0</v>
      </c>
      <c r="E47" s="250">
        <f>SUM(E48:E60)-E49</f>
        <v>112940223.985</v>
      </c>
      <c r="F47" s="251">
        <f>SUM(F48:F60)-F49</f>
        <v>2953883280.5855002</v>
      </c>
      <c r="G47" s="252">
        <f>SUM(G48:G61)-G49</f>
        <v>140845802.44400004</v>
      </c>
      <c r="H47" s="253">
        <f>SUM(H48:H61)-H49</f>
        <v>0</v>
      </c>
      <c r="I47" s="254">
        <f t="shared" si="3"/>
        <v>3094729083.0295005</v>
      </c>
      <c r="J47" s="143"/>
      <c r="K47" s="143"/>
    </row>
    <row r="48" spans="1:11" ht="15">
      <c r="A48" s="255" t="s">
        <v>248</v>
      </c>
      <c r="B48" s="256">
        <f>SUM('[14]cen'!$G$307)</f>
        <v>1165861409.005</v>
      </c>
      <c r="C48" s="60">
        <f>SUM('[14]cons'!$G$307)</f>
        <v>632430533.3987</v>
      </c>
      <c r="D48" s="60"/>
      <c r="E48" s="257">
        <f>SUM('[10]uning'!$G$307)</f>
        <v>100352286.852</v>
      </c>
      <c r="F48" s="258">
        <f aca="true" t="shared" si="8" ref="F48:F62">SUM(B48:E48)</f>
        <v>1898644229.2557</v>
      </c>
      <c r="G48" s="259">
        <f>SUM('[11]ingresos'!$G$307)</f>
        <v>0</v>
      </c>
      <c r="H48" s="260">
        <f>SUM('[13]cons'!$G$307)</f>
        <v>0</v>
      </c>
      <c r="I48" s="261">
        <f t="shared" si="3"/>
        <v>1898644229.2557</v>
      </c>
      <c r="J48" s="143"/>
      <c r="K48" s="143"/>
    </row>
    <row r="49" spans="1:11" ht="15">
      <c r="A49" s="255" t="s">
        <v>249</v>
      </c>
      <c r="B49" s="60">
        <f>SUM(B50:B51)</f>
        <v>27371777.031</v>
      </c>
      <c r="C49" s="60"/>
      <c r="D49" s="60"/>
      <c r="E49" s="257"/>
      <c r="F49" s="258">
        <f t="shared" si="8"/>
        <v>27371777.031</v>
      </c>
      <c r="G49" s="259">
        <f>SUM(G50:G51)</f>
        <v>964130.899</v>
      </c>
      <c r="H49" s="257">
        <f>SUM(H50:H51)</f>
        <v>0</v>
      </c>
      <c r="I49" s="261">
        <f t="shared" si="3"/>
        <v>28335907.93</v>
      </c>
      <c r="J49" s="143"/>
      <c r="K49" s="143"/>
    </row>
    <row r="50" spans="1:11" ht="15">
      <c r="A50" s="255" t="s">
        <v>250</v>
      </c>
      <c r="B50" s="256">
        <f>SUM('[14]cen'!$G$322)</f>
        <v>27371777.031</v>
      </c>
      <c r="C50" s="60"/>
      <c r="D50" s="60"/>
      <c r="E50" s="257"/>
      <c r="F50" s="258">
        <f t="shared" si="8"/>
        <v>27371777.031</v>
      </c>
      <c r="G50" s="259">
        <f>SUM('[11]ingresos'!$G$322)</f>
        <v>964130.899</v>
      </c>
      <c r="H50" s="260"/>
      <c r="I50" s="261">
        <f t="shared" si="3"/>
        <v>28335907.93</v>
      </c>
      <c r="J50" s="143"/>
      <c r="K50" s="143"/>
    </row>
    <row r="51" spans="1:11" ht="15">
      <c r="A51" s="255" t="s">
        <v>251</v>
      </c>
      <c r="B51" s="256"/>
      <c r="C51" s="60"/>
      <c r="D51" s="60"/>
      <c r="E51" s="257"/>
      <c r="F51" s="258">
        <f t="shared" si="8"/>
        <v>0</v>
      </c>
      <c r="G51" s="259"/>
      <c r="H51" s="260"/>
      <c r="I51" s="261">
        <f t="shared" si="3"/>
        <v>0</v>
      </c>
      <c r="J51" s="143"/>
      <c r="K51" s="143"/>
    </row>
    <row r="52" spans="1:11" ht="25.5">
      <c r="A52" s="255" t="s">
        <v>252</v>
      </c>
      <c r="B52" s="256">
        <f>SUM('[14]cen'!$G$329)</f>
        <v>91058329.416</v>
      </c>
      <c r="C52" s="60">
        <f>SUM('[14]cons'!$G$329)</f>
        <v>85952320.258</v>
      </c>
      <c r="D52" s="60"/>
      <c r="E52" s="257">
        <f>SUM('[10]uning'!$G$329)</f>
        <v>3646845.664</v>
      </c>
      <c r="F52" s="258">
        <f t="shared" si="8"/>
        <v>180657495.338</v>
      </c>
      <c r="G52" s="259">
        <f>SUM('[11]ingresos'!$G$329)</f>
        <v>49920308.679000005</v>
      </c>
      <c r="H52" s="260">
        <f>SUM('[13]cons'!$G$329)</f>
        <v>0</v>
      </c>
      <c r="I52" s="261">
        <f t="shared" si="3"/>
        <v>230577804.01700002</v>
      </c>
      <c r="J52" s="143"/>
      <c r="K52" s="143"/>
    </row>
    <row r="53" spans="1:11" ht="15">
      <c r="A53" s="255" t="s">
        <v>253</v>
      </c>
      <c r="B53" s="256">
        <f>SUM('[14]cen'!$G$333)</f>
        <v>-5670718.151</v>
      </c>
      <c r="C53" s="60"/>
      <c r="D53" s="60"/>
      <c r="E53" s="257"/>
      <c r="F53" s="258">
        <f t="shared" si="8"/>
        <v>-5670718.151</v>
      </c>
      <c r="G53" s="259"/>
      <c r="H53" s="260"/>
      <c r="I53" s="261">
        <f t="shared" si="3"/>
        <v>-5670718.151</v>
      </c>
      <c r="J53" s="143"/>
      <c r="K53" s="143"/>
    </row>
    <row r="54" spans="1:11" ht="38.25">
      <c r="A54" s="255" t="s">
        <v>254</v>
      </c>
      <c r="B54" s="256">
        <f>SUM('[14]cen'!$G$334)</f>
        <v>626963422.101</v>
      </c>
      <c r="C54" s="60">
        <f>SUM('[14]cons'!$G$334)</f>
        <v>2459308.584</v>
      </c>
      <c r="D54" s="60"/>
      <c r="E54" s="257">
        <f>SUM('[10]uning'!$G$334)</f>
        <v>6465940.864</v>
      </c>
      <c r="F54" s="258">
        <f t="shared" si="8"/>
        <v>635888671.5489999</v>
      </c>
      <c r="G54" s="259"/>
      <c r="H54" s="260"/>
      <c r="I54" s="261">
        <f t="shared" si="3"/>
        <v>635888671.5489999</v>
      </c>
      <c r="J54" s="143"/>
      <c r="K54" s="143"/>
    </row>
    <row r="55" spans="1:11" ht="15">
      <c r="A55" s="255" t="s">
        <v>255</v>
      </c>
      <c r="B55" s="256">
        <f>SUM('[14]cen'!$G$335)</f>
        <v>1604867.8888</v>
      </c>
      <c r="C55" s="60"/>
      <c r="D55" s="60"/>
      <c r="E55" s="257"/>
      <c r="F55" s="258">
        <f t="shared" si="8"/>
        <v>1604867.8888</v>
      </c>
      <c r="G55" s="259">
        <f>SUM('[11]ingresos'!$G$335)</f>
        <v>0</v>
      </c>
      <c r="H55" s="260">
        <f>SUM('[13]cons'!$G$335)</f>
        <v>0</v>
      </c>
      <c r="I55" s="261">
        <f t="shared" si="3"/>
        <v>1604867.8888</v>
      </c>
      <c r="J55" s="143"/>
      <c r="K55" s="143"/>
    </row>
    <row r="56" spans="1:11" ht="25.5">
      <c r="A56" s="255" t="s">
        <v>256</v>
      </c>
      <c r="B56" s="256">
        <f>SUM('[14]cen'!$G$336)</f>
        <v>166939680.78</v>
      </c>
      <c r="C56" s="60"/>
      <c r="D56" s="60"/>
      <c r="E56" s="257"/>
      <c r="F56" s="258">
        <f t="shared" si="8"/>
        <v>166939680.78</v>
      </c>
      <c r="G56" s="259"/>
      <c r="H56" s="260"/>
      <c r="I56" s="261">
        <f t="shared" si="3"/>
        <v>166939680.78</v>
      </c>
      <c r="J56" s="143"/>
      <c r="K56" s="143"/>
    </row>
    <row r="57" spans="1:11" ht="15">
      <c r="A57" s="266" t="s">
        <v>257</v>
      </c>
      <c r="B57" s="256"/>
      <c r="C57" s="60"/>
      <c r="D57" s="60"/>
      <c r="E57" s="257"/>
      <c r="F57" s="258">
        <f t="shared" si="8"/>
        <v>0</v>
      </c>
      <c r="G57" s="259">
        <f>SUM('[11]ingresos'!$G$338)</f>
        <v>1200000</v>
      </c>
      <c r="H57" s="260"/>
      <c r="I57" s="261">
        <f t="shared" si="3"/>
        <v>1200000</v>
      </c>
      <c r="J57" s="143"/>
      <c r="K57" s="143"/>
    </row>
    <row r="58" spans="1:11" ht="15">
      <c r="A58" s="266" t="s">
        <v>258</v>
      </c>
      <c r="B58" s="256"/>
      <c r="C58" s="60"/>
      <c r="D58" s="60"/>
      <c r="E58" s="257"/>
      <c r="F58" s="258">
        <f t="shared" si="8"/>
        <v>0</v>
      </c>
      <c r="G58" s="259">
        <f>SUM('[11]ingresos'!$G$339)</f>
        <v>4354024.038</v>
      </c>
      <c r="H58" s="260"/>
      <c r="I58" s="261">
        <f t="shared" si="3"/>
        <v>4354024.038</v>
      </c>
      <c r="J58" s="143"/>
      <c r="K58" s="143"/>
    </row>
    <row r="59" spans="1:11" ht="15">
      <c r="A59" s="267" t="s">
        <v>259</v>
      </c>
      <c r="B59" s="256"/>
      <c r="C59" s="60"/>
      <c r="D59" s="60"/>
      <c r="E59" s="257"/>
      <c r="F59" s="258">
        <f t="shared" si="8"/>
        <v>0</v>
      </c>
      <c r="G59" s="259"/>
      <c r="H59" s="260"/>
      <c r="I59" s="261">
        <f t="shared" si="3"/>
        <v>0</v>
      </c>
      <c r="J59" s="143"/>
      <c r="K59" s="143"/>
    </row>
    <row r="60" spans="1:11" ht="15">
      <c r="A60" s="255" t="s">
        <v>260</v>
      </c>
      <c r="B60" s="256">
        <f>SUM('[14]cen'!$G$346)</f>
        <v>43364441.022</v>
      </c>
      <c r="C60" s="60">
        <f>SUM('[14]cons'!$G$346)</f>
        <v>2607685.2670000005</v>
      </c>
      <c r="D60" s="60"/>
      <c r="E60" s="257">
        <f>SUM('[10]uning'!$G$346)</f>
        <v>2475150.605</v>
      </c>
      <c r="F60" s="258">
        <f t="shared" si="8"/>
        <v>48447276.893999994</v>
      </c>
      <c r="G60" s="259">
        <f>SUM('[11]ingresos'!$G$340)</f>
        <v>84407338.82800001</v>
      </c>
      <c r="H60" s="260">
        <f>SUM('[13]cons'!$G$340)</f>
        <v>0</v>
      </c>
      <c r="I60" s="261">
        <f t="shared" si="3"/>
        <v>132854615.722</v>
      </c>
      <c r="J60" s="143"/>
      <c r="K60" s="143"/>
    </row>
    <row r="61" spans="1:11" ht="15">
      <c r="A61" s="255" t="s">
        <v>261</v>
      </c>
      <c r="B61" s="256"/>
      <c r="C61" s="60"/>
      <c r="D61" s="60"/>
      <c r="E61" s="257"/>
      <c r="F61" s="258">
        <f t="shared" si="8"/>
        <v>0</v>
      </c>
      <c r="G61" s="259"/>
      <c r="H61" s="260"/>
      <c r="I61" s="261">
        <f t="shared" si="3"/>
        <v>0</v>
      </c>
      <c r="J61" s="143"/>
      <c r="K61" s="143"/>
    </row>
    <row r="62" spans="1:11" ht="15">
      <c r="A62" s="268" t="s">
        <v>262</v>
      </c>
      <c r="B62" s="249"/>
      <c r="C62" s="43"/>
      <c r="D62" s="43"/>
      <c r="E62" s="250"/>
      <c r="F62" s="258">
        <f t="shared" si="8"/>
        <v>0</v>
      </c>
      <c r="G62" s="252">
        <f>SUM('[11]ingresos'!$G$8)</f>
        <v>705970566.654</v>
      </c>
      <c r="H62" s="253">
        <f>SUM('[13]cons'!$G$8)</f>
        <v>104750662.22899999</v>
      </c>
      <c r="I62" s="254">
        <f t="shared" si="3"/>
        <v>810721228.883</v>
      </c>
      <c r="J62" s="143"/>
      <c r="K62" s="143"/>
    </row>
    <row r="63" spans="1:11" ht="16.5" thickBot="1">
      <c r="A63" s="269" t="s">
        <v>263</v>
      </c>
      <c r="B63" s="270">
        <f aca="true" t="shared" si="9" ref="B63:H63">SUM(B6+B40+B47+B61+B62)</f>
        <v>7727515109.903799</v>
      </c>
      <c r="C63" s="271">
        <f t="shared" si="9"/>
        <v>1128029062.0787</v>
      </c>
      <c r="D63" s="271">
        <f t="shared" si="9"/>
        <v>0</v>
      </c>
      <c r="E63" s="272">
        <f t="shared" si="9"/>
        <v>162101269.859</v>
      </c>
      <c r="F63" s="273">
        <f t="shared" si="9"/>
        <v>9017645441.8415</v>
      </c>
      <c r="G63" s="274">
        <f t="shared" si="9"/>
        <v>2157464084.0688</v>
      </c>
      <c r="H63" s="274">
        <f t="shared" si="9"/>
        <v>766205956.939</v>
      </c>
      <c r="I63" s="275">
        <f t="shared" si="3"/>
        <v>11941315482.849298</v>
      </c>
      <c r="J63" s="143"/>
      <c r="K63" s="143"/>
    </row>
    <row r="64" spans="1:11" s="139" customFormat="1" ht="15.75">
      <c r="A64" s="276" t="s">
        <v>264</v>
      </c>
      <c r="B64" s="277"/>
      <c r="C64" s="277"/>
      <c r="D64" s="277"/>
      <c r="E64" s="277"/>
      <c r="F64" s="277"/>
      <c r="G64" s="277"/>
      <c r="H64" s="277"/>
      <c r="I64" s="277"/>
      <c r="J64" s="278"/>
      <c r="K64" s="278"/>
    </row>
    <row r="65" spans="1:11" s="139" customFormat="1" ht="15.75">
      <c r="A65" s="279"/>
      <c r="B65" s="277"/>
      <c r="C65" s="277"/>
      <c r="D65" s="277"/>
      <c r="E65" s="277"/>
      <c r="F65" s="277"/>
      <c r="G65" s="277"/>
      <c r="H65" s="277"/>
      <c r="I65" s="277"/>
      <c r="J65" s="278"/>
      <c r="K65" s="278"/>
    </row>
    <row r="66" spans="1:11" s="139" customFormat="1" ht="15.75">
      <c r="A66" s="279"/>
      <c r="B66" s="277"/>
      <c r="C66" s="277"/>
      <c r="D66" s="277"/>
      <c r="E66" s="277"/>
      <c r="F66" s="277"/>
      <c r="G66" s="277"/>
      <c r="H66" s="277"/>
      <c r="I66" s="277"/>
      <c r="J66" s="278"/>
      <c r="K66" s="278"/>
    </row>
    <row r="67" spans="1:11" s="139" customFormat="1" ht="15.75">
      <c r="A67" s="279"/>
      <c r="B67" s="277"/>
      <c r="C67" s="277"/>
      <c r="D67" s="277"/>
      <c r="E67" s="277"/>
      <c r="F67" s="277"/>
      <c r="G67" s="277"/>
      <c r="H67" s="277"/>
      <c r="I67" s="277"/>
      <c r="J67" s="278"/>
      <c r="K67" s="278"/>
    </row>
    <row r="68" spans="1:11" s="139" customFormat="1" ht="15.75">
      <c r="A68" s="279"/>
      <c r="B68" s="277"/>
      <c r="C68" s="277"/>
      <c r="D68" s="277"/>
      <c r="E68" s="277"/>
      <c r="F68" s="277"/>
      <c r="G68" s="277"/>
      <c r="H68" s="277"/>
      <c r="I68" s="277"/>
      <c r="J68" s="278"/>
      <c r="K68" s="278"/>
    </row>
    <row r="69" spans="1:11" ht="15.75">
      <c r="A69" s="1" t="s">
        <v>0</v>
      </c>
      <c r="B69" s="430" t="s">
        <v>265</v>
      </c>
      <c r="C69" s="430"/>
      <c r="D69" s="430"/>
      <c r="E69" s="430"/>
      <c r="F69" s="430"/>
      <c r="G69" s="430"/>
      <c r="H69" s="430"/>
      <c r="I69" s="430"/>
      <c r="J69" s="145"/>
      <c r="K69" s="143"/>
    </row>
    <row r="70" spans="1:11" ht="15">
      <c r="A70" s="1" t="s">
        <v>1</v>
      </c>
      <c r="B70" s="444" t="s">
        <v>129</v>
      </c>
      <c r="C70" s="444"/>
      <c r="D70" s="444"/>
      <c r="E70" s="444"/>
      <c r="F70" s="444"/>
      <c r="G70" s="444"/>
      <c r="H70" s="444"/>
      <c r="I70" s="444"/>
      <c r="J70" s="280"/>
      <c r="K70" s="143"/>
    </row>
    <row r="71" spans="1:11" ht="15">
      <c r="A71" s="1" t="s">
        <v>8</v>
      </c>
      <c r="B71" s="444" t="s">
        <v>266</v>
      </c>
      <c r="C71" s="444"/>
      <c r="D71" s="444"/>
      <c r="E71" s="444"/>
      <c r="F71" s="444"/>
      <c r="G71" s="444"/>
      <c r="H71" s="444"/>
      <c r="I71" s="444"/>
      <c r="J71" s="280"/>
      <c r="K71" s="143"/>
    </row>
    <row r="72" spans="1:11" ht="15.75" thickBot="1">
      <c r="A72" s="446" t="s">
        <v>118</v>
      </c>
      <c r="B72" s="446"/>
      <c r="C72" s="446"/>
      <c r="D72" s="446"/>
      <c r="E72" s="446"/>
      <c r="F72" s="446"/>
      <c r="G72" s="446"/>
      <c r="H72" s="446"/>
      <c r="I72" s="446"/>
      <c r="J72" s="143"/>
      <c r="K72" s="143"/>
    </row>
    <row r="73" spans="1:11" ht="51.75" thickBot="1">
      <c r="A73" s="235" t="s">
        <v>202</v>
      </c>
      <c r="B73" s="236" t="s">
        <v>45</v>
      </c>
      <c r="C73" s="237" t="s">
        <v>203</v>
      </c>
      <c r="D73" s="237" t="s">
        <v>137</v>
      </c>
      <c r="E73" s="238" t="s">
        <v>204</v>
      </c>
      <c r="F73" s="240" t="s">
        <v>205</v>
      </c>
      <c r="G73" s="236" t="s">
        <v>206</v>
      </c>
      <c r="H73" s="238" t="s">
        <v>103</v>
      </c>
      <c r="I73" s="240" t="s">
        <v>208</v>
      </c>
      <c r="J73" s="143"/>
      <c r="K73" s="143"/>
    </row>
    <row r="74" spans="1:11" ht="15">
      <c r="A74" s="281" t="s">
        <v>267</v>
      </c>
      <c r="B74" s="282">
        <f aca="true" t="shared" si="10" ref="B74:I74">SUM(B75+B79+B83+B85+B86)</f>
        <v>469914244.64329994</v>
      </c>
      <c r="C74" s="282">
        <f t="shared" si="10"/>
        <v>434063940.039</v>
      </c>
      <c r="D74" s="282">
        <f t="shared" si="10"/>
        <v>48856733.40800001</v>
      </c>
      <c r="E74" s="283">
        <f t="shared" si="10"/>
        <v>142795342.18060002</v>
      </c>
      <c r="F74" s="284">
        <f t="shared" si="10"/>
        <v>1095630260.2708998</v>
      </c>
      <c r="G74" s="357">
        <f t="shared" si="10"/>
        <v>458959188.37299997</v>
      </c>
      <c r="H74" s="358">
        <f t="shared" si="10"/>
        <v>187822693.502</v>
      </c>
      <c r="I74" s="284">
        <f t="shared" si="10"/>
        <v>1742412142.1459</v>
      </c>
      <c r="J74" s="76"/>
      <c r="K74" s="76"/>
    </row>
    <row r="75" spans="1:11" ht="15">
      <c r="A75" s="285" t="s">
        <v>268</v>
      </c>
      <c r="B75" s="286">
        <f aca="true" t="shared" si="11" ref="B75:H75">SUM(B76:B78)</f>
        <v>432505582.59929997</v>
      </c>
      <c r="C75" s="257">
        <f t="shared" si="11"/>
        <v>149181586.722</v>
      </c>
      <c r="D75" s="257">
        <f t="shared" si="11"/>
        <v>47896440.914000005</v>
      </c>
      <c r="E75" s="257">
        <f t="shared" si="11"/>
        <v>97222875.93460001</v>
      </c>
      <c r="F75" s="287">
        <f t="shared" si="11"/>
        <v>726806486.1698998</v>
      </c>
      <c r="G75" s="288">
        <f t="shared" si="11"/>
        <v>292788033.36399996</v>
      </c>
      <c r="H75" s="359">
        <f t="shared" si="11"/>
        <v>187822693.502</v>
      </c>
      <c r="I75" s="261">
        <f t="shared" si="3"/>
        <v>1207417213.0358999</v>
      </c>
      <c r="J75" s="76"/>
      <c r="K75" s="76"/>
    </row>
    <row r="76" spans="1:11" ht="15">
      <c r="A76" s="285" t="s">
        <v>269</v>
      </c>
      <c r="B76" s="286">
        <f>SUM('[8]acum'!$N$9)-B78</f>
        <v>264131397.14990002</v>
      </c>
      <c r="C76" s="257">
        <f>SUM('[9]cons'!$N$9)-C78</f>
        <v>91031866.414</v>
      </c>
      <c r="D76" s="257">
        <f>SUM('[10]con'!$N$10+'[10]con'!$N$37)</f>
        <v>34253694.917</v>
      </c>
      <c r="E76" s="257">
        <f>SUM('[10]ung'!$N$10+'[10]ung'!$N$37)</f>
        <v>65112621.9586</v>
      </c>
      <c r="F76" s="287">
        <f aca="true" t="shared" si="12" ref="F76:F86">SUM(B76:E76)</f>
        <v>454529580.4395</v>
      </c>
      <c r="G76" s="288">
        <f>SUM('[11]gastos'!$N$9)-G78</f>
        <v>104434686.71599999</v>
      </c>
      <c r="H76" s="359">
        <f>SUM('[12]cons'!$N$9)-H78</f>
        <v>84949765.84200001</v>
      </c>
      <c r="I76" s="261">
        <f t="shared" si="3"/>
        <v>643914032.9975</v>
      </c>
      <c r="J76" s="76"/>
      <c r="K76" s="76"/>
    </row>
    <row r="77" spans="1:11" ht="15">
      <c r="A77" s="285" t="s">
        <v>270</v>
      </c>
      <c r="B77" s="286">
        <f>SUM('[8]acum'!$N$65)</f>
        <v>94697137.70199995</v>
      </c>
      <c r="C77" s="257">
        <f>SUM('[9]cons'!$N$65)</f>
        <v>33827065.908999994</v>
      </c>
      <c r="D77" s="257">
        <f>SUM('[10]con'!$N$65+'[10]aud'!$N$65)</f>
        <v>2824790.1089999997</v>
      </c>
      <c r="E77" s="257">
        <f>SUM('[10]ung'!$N$65)</f>
        <v>19393109.37</v>
      </c>
      <c r="F77" s="287">
        <f t="shared" si="12"/>
        <v>150742103.08999994</v>
      </c>
      <c r="G77" s="288">
        <f>SUM('[11]gastos'!$N$65)</f>
        <v>155621404.308</v>
      </c>
      <c r="H77" s="359">
        <f>SUM('[12]cons'!$N$65)</f>
        <v>92951541.896</v>
      </c>
      <c r="I77" s="261">
        <f t="shared" si="3"/>
        <v>399315049.2939999</v>
      </c>
      <c r="J77" s="76"/>
      <c r="K77" s="76"/>
    </row>
    <row r="78" spans="1:11" ht="15">
      <c r="A78" s="285" t="s">
        <v>271</v>
      </c>
      <c r="B78" s="286">
        <f>SUM('[8]acum'!$N$46)</f>
        <v>73677047.74739999</v>
      </c>
      <c r="C78" s="257">
        <f>SUM('[9]cons'!$N$46)</f>
        <v>24322654.398999996</v>
      </c>
      <c r="D78" s="257">
        <f>SUM('[10]con'!$N$46)</f>
        <v>10817955.888</v>
      </c>
      <c r="E78" s="257">
        <f>SUM('[10]ung'!$N$46)</f>
        <v>12717144.606</v>
      </c>
      <c r="F78" s="287">
        <f t="shared" si="12"/>
        <v>121534802.64039998</v>
      </c>
      <c r="G78" s="288">
        <f>SUM('[11]gastos'!$N$46)</f>
        <v>32731942.34</v>
      </c>
      <c r="H78" s="359">
        <f>SUM('[12]cons'!$N$46)</f>
        <v>9921385.764</v>
      </c>
      <c r="I78" s="261">
        <f t="shared" si="3"/>
        <v>164188130.74439996</v>
      </c>
      <c r="J78" s="76"/>
      <c r="K78" s="76"/>
    </row>
    <row r="79" spans="1:11" ht="15">
      <c r="A79" s="285" t="s">
        <v>272</v>
      </c>
      <c r="B79" s="286">
        <f>SUM(B80:B82)</f>
        <v>225821.735</v>
      </c>
      <c r="C79" s="60">
        <f>SUM(C80:C82)</f>
        <v>258788631.835</v>
      </c>
      <c r="D79" s="60">
        <f>SUM(D80:D82)</f>
        <v>0</v>
      </c>
      <c r="E79" s="288">
        <f>SUM(E80:E82)</f>
        <v>36542479.396000005</v>
      </c>
      <c r="F79" s="287">
        <f t="shared" si="12"/>
        <v>295556932.966</v>
      </c>
      <c r="G79" s="286">
        <f>SUM(G80:G82)</f>
        <v>166171155.009</v>
      </c>
      <c r="H79" s="359"/>
      <c r="I79" s="261">
        <f>SUM(F79:H79)</f>
        <v>461728087.975</v>
      </c>
      <c r="J79" s="76"/>
      <c r="K79" s="76"/>
    </row>
    <row r="80" spans="1:11" ht="15" hidden="1">
      <c r="A80" s="285" t="s">
        <v>188</v>
      </c>
      <c r="B80" s="286">
        <f>SUM('[1]gastos'!$N$116)</f>
        <v>0</v>
      </c>
      <c r="C80" s="257"/>
      <c r="D80" s="257"/>
      <c r="E80" s="257"/>
      <c r="F80" s="287">
        <f t="shared" si="12"/>
        <v>0</v>
      </c>
      <c r="G80" s="288"/>
      <c r="H80" s="359"/>
      <c r="I80" s="261">
        <f>SUM(F80:H80)</f>
        <v>0</v>
      </c>
      <c r="J80" s="76"/>
      <c r="K80" s="76"/>
    </row>
    <row r="81" spans="1:11" ht="15">
      <c r="A81" s="285" t="s">
        <v>273</v>
      </c>
      <c r="B81" s="286"/>
      <c r="C81" s="257"/>
      <c r="D81" s="257"/>
      <c r="E81" s="257"/>
      <c r="F81" s="287">
        <f t="shared" si="12"/>
        <v>0</v>
      </c>
      <c r="G81" s="288">
        <f>SUM('[11]gastos'!$N$161)</f>
        <v>166171155.009</v>
      </c>
      <c r="H81" s="359"/>
      <c r="I81" s="261">
        <f>SUM(F81:H81)</f>
        <v>166171155.009</v>
      </c>
      <c r="J81" s="76"/>
      <c r="K81" s="76"/>
    </row>
    <row r="82" spans="1:11" ht="15">
      <c r="A82" s="285" t="s">
        <v>247</v>
      </c>
      <c r="B82" s="286">
        <f>SUM('[8]acum'!$N$116)</f>
        <v>225821.735</v>
      </c>
      <c r="C82" s="257">
        <f>SUM('[9]cons'!$N$116)</f>
        <v>258788631.835</v>
      </c>
      <c r="D82" s="257"/>
      <c r="E82" s="257">
        <f>SUM('[10]ung'!$N$116)</f>
        <v>36542479.396000005</v>
      </c>
      <c r="F82" s="287">
        <f t="shared" si="12"/>
        <v>295556932.966</v>
      </c>
      <c r="G82" s="288"/>
      <c r="H82" s="359"/>
      <c r="I82" s="261">
        <f>SUM(F82:H82)</f>
        <v>295556932.966</v>
      </c>
      <c r="J82" s="76"/>
      <c r="K82" s="76"/>
    </row>
    <row r="83" spans="1:11" ht="15">
      <c r="A83" s="285" t="s">
        <v>274</v>
      </c>
      <c r="B83" s="286">
        <f>SUM('[8]acum'!$N$192)</f>
        <v>212859.529</v>
      </c>
      <c r="C83" s="257">
        <f>SUM('[9]cons'!$N$192)</f>
        <v>160838.738</v>
      </c>
      <c r="D83" s="257">
        <f>SUM('[10]con'!$N$192)</f>
        <v>0</v>
      </c>
      <c r="E83" s="257">
        <f>SUM('[10]ung'!$N$192)</f>
        <v>308888.468</v>
      </c>
      <c r="F83" s="287">
        <f t="shared" si="12"/>
        <v>682586.735</v>
      </c>
      <c r="G83" s="288"/>
      <c r="H83" s="359"/>
      <c r="I83" s="261">
        <f t="shared" si="3"/>
        <v>682586.735</v>
      </c>
      <c r="J83" s="76"/>
      <c r="K83" s="76"/>
    </row>
    <row r="84" spans="1:11" ht="15">
      <c r="A84" s="285" t="s">
        <v>275</v>
      </c>
      <c r="B84" s="286"/>
      <c r="C84" s="257"/>
      <c r="D84" s="257"/>
      <c r="E84" s="257"/>
      <c r="F84" s="287">
        <f t="shared" si="12"/>
        <v>0</v>
      </c>
      <c r="G84" s="288">
        <f>SUM('[11]gastos'!$N$191)</f>
        <v>56976079.50500001</v>
      </c>
      <c r="H84" s="359">
        <f>SUM('[12]cons'!$N$191)</f>
        <v>36718812.494</v>
      </c>
      <c r="I84" s="261">
        <f>SUM(F84:H84)</f>
        <v>93694891.99900001</v>
      </c>
      <c r="J84" s="76"/>
      <c r="K84" s="76"/>
    </row>
    <row r="85" spans="1:11" ht="15">
      <c r="A85" s="285" t="s">
        <v>276</v>
      </c>
      <c r="B85" s="286">
        <f>SUM('[8]acum'!$N$193)</f>
        <v>36969980.78</v>
      </c>
      <c r="C85" s="257">
        <f>SUM('[9]cons'!$N$193)</f>
        <v>14315468.177999998</v>
      </c>
      <c r="D85" s="257">
        <f>SUM('[10]con'!$N$193+'[10]aud'!$N$193)</f>
        <v>960292.4939999998</v>
      </c>
      <c r="E85" s="257">
        <f>SUM('[10]ung'!$N$189+'[10]ung'!$N$193)</f>
        <v>8721098.382</v>
      </c>
      <c r="F85" s="287">
        <f t="shared" si="12"/>
        <v>60966839.834</v>
      </c>
      <c r="G85" s="288"/>
      <c r="H85" s="359"/>
      <c r="I85" s="261">
        <f>SUM(F85:H85)</f>
        <v>60966839.834</v>
      </c>
      <c r="J85" s="76"/>
      <c r="K85" s="76"/>
    </row>
    <row r="86" spans="1:11" ht="15">
      <c r="A86" s="285" t="s">
        <v>277</v>
      </c>
      <c r="B86" s="286"/>
      <c r="C86" s="257">
        <f>SUM('[9]cons'!$N$274)</f>
        <v>11617414.566</v>
      </c>
      <c r="D86" s="257"/>
      <c r="E86" s="257"/>
      <c r="F86" s="287">
        <f t="shared" si="12"/>
        <v>11617414.566</v>
      </c>
      <c r="G86" s="288"/>
      <c r="H86" s="359"/>
      <c r="I86" s="261">
        <f t="shared" si="3"/>
        <v>11617414.566</v>
      </c>
      <c r="J86" s="76"/>
      <c r="K86" s="76"/>
    </row>
    <row r="87" spans="1:11" s="33" customFormat="1" ht="15.75">
      <c r="A87" s="289" t="s">
        <v>278</v>
      </c>
      <c r="B87" s="290">
        <f>SUM(B91:B94)</f>
        <v>0</v>
      </c>
      <c r="C87" s="250">
        <f>SUM(C91:C94)</f>
        <v>0</v>
      </c>
      <c r="D87" s="250">
        <f>SUM(D91:D94)</f>
        <v>0</v>
      </c>
      <c r="E87" s="250">
        <f>SUM(E91:E94)</f>
        <v>0</v>
      </c>
      <c r="F87" s="251">
        <f>SUM(F91:F94)</f>
        <v>0</v>
      </c>
      <c r="G87" s="291">
        <f>SUM(G88:G94)</f>
        <v>304659040.346</v>
      </c>
      <c r="H87" s="360">
        <f>SUM(H88:H94)</f>
        <v>801257862.438</v>
      </c>
      <c r="I87" s="251">
        <f aca="true" t="shared" si="13" ref="I87:I92">SUM(I91:I94)</f>
        <v>1035791744.066</v>
      </c>
      <c r="J87" s="292"/>
      <c r="K87" s="292"/>
    </row>
    <row r="88" spans="1:11" ht="15">
      <c r="A88" s="285" t="s">
        <v>269</v>
      </c>
      <c r="B88" s="286"/>
      <c r="C88" s="257"/>
      <c r="D88" s="257"/>
      <c r="E88" s="257"/>
      <c r="F88" s="258"/>
      <c r="G88" s="288"/>
      <c r="H88" s="359">
        <f>SUM('[12]cons'!$N$279)</f>
        <v>156720896.25</v>
      </c>
      <c r="I88" s="258">
        <f t="shared" si="13"/>
        <v>803082836.174</v>
      </c>
      <c r="J88" s="76"/>
      <c r="K88" s="76"/>
    </row>
    <row r="89" spans="1:11" ht="15">
      <c r="A89" s="285" t="s">
        <v>279</v>
      </c>
      <c r="B89" s="286"/>
      <c r="C89" s="257"/>
      <c r="D89" s="257"/>
      <c r="E89" s="257"/>
      <c r="F89" s="258"/>
      <c r="G89" s="288"/>
      <c r="H89" s="359">
        <f>SUM('[12]cons'!$N$283)</f>
        <v>146028699.02700004</v>
      </c>
      <c r="I89" s="258">
        <f t="shared" si="13"/>
        <v>650703682.362</v>
      </c>
      <c r="J89" s="76"/>
      <c r="K89" s="76"/>
    </row>
    <row r="90" spans="1:11" ht="15">
      <c r="A90" s="285" t="s">
        <v>280</v>
      </c>
      <c r="B90" s="286"/>
      <c r="C90" s="257"/>
      <c r="D90" s="257"/>
      <c r="E90" s="257"/>
      <c r="F90" s="258"/>
      <c r="G90" s="288">
        <f>SUM('[11]gastos'!$N$284)</f>
        <v>103070962.93699999</v>
      </c>
      <c r="H90" s="359">
        <f>SUM('[12]cons'!$N$284)</f>
        <v>332345517.0169999</v>
      </c>
      <c r="I90" s="258">
        <f t="shared" si="13"/>
        <v>653481127.299</v>
      </c>
      <c r="J90" s="76"/>
      <c r="K90" s="76"/>
    </row>
    <row r="91" spans="1:11" ht="15">
      <c r="A91" s="285" t="s">
        <v>281</v>
      </c>
      <c r="B91" s="286"/>
      <c r="C91" s="257"/>
      <c r="D91" s="257"/>
      <c r="E91" s="257"/>
      <c r="F91" s="287">
        <f>SUM(B91:E91)</f>
        <v>0</v>
      </c>
      <c r="G91" s="288"/>
      <c r="H91" s="359">
        <f>SUM('[12]cons'!$N$285)</f>
        <v>243331.97199999995</v>
      </c>
      <c r="I91" s="258">
        <f t="shared" si="13"/>
        <v>469652511.17</v>
      </c>
      <c r="J91" s="76"/>
      <c r="K91" s="76"/>
    </row>
    <row r="92" spans="1:11" ht="15">
      <c r="A92" s="293" t="s">
        <v>282</v>
      </c>
      <c r="B92" s="286"/>
      <c r="C92" s="257"/>
      <c r="D92" s="257"/>
      <c r="E92" s="257"/>
      <c r="F92" s="287"/>
      <c r="G92" s="288">
        <f>SUM('[11]gastos'!$N$286)</f>
        <v>37924627.961</v>
      </c>
      <c r="H92" s="359"/>
      <c r="I92" s="258">
        <f t="shared" si="13"/>
        <v>236556365.276</v>
      </c>
      <c r="J92" s="76"/>
      <c r="K92" s="76"/>
    </row>
    <row r="93" spans="1:11" ht="15">
      <c r="A93" s="285" t="s">
        <v>283</v>
      </c>
      <c r="B93" s="286"/>
      <c r="C93" s="257"/>
      <c r="D93" s="257"/>
      <c r="E93" s="257"/>
      <c r="F93" s="287">
        <f>SUM(B93:E93)</f>
        <v>0</v>
      </c>
      <c r="G93" s="288">
        <f>SUM('[11]gastos'!$N$287)</f>
        <v>134500490.983</v>
      </c>
      <c r="H93" s="359"/>
      <c r="I93" s="261">
        <f t="shared" si="3"/>
        <v>134500490.983</v>
      </c>
      <c r="J93" s="76"/>
      <c r="K93" s="76"/>
    </row>
    <row r="94" spans="1:11" ht="15">
      <c r="A94" s="285" t="s">
        <v>275</v>
      </c>
      <c r="B94" s="286"/>
      <c r="C94" s="257"/>
      <c r="D94" s="257"/>
      <c r="E94" s="257"/>
      <c r="F94" s="287">
        <f>SUM(B94:E94)</f>
        <v>0</v>
      </c>
      <c r="G94" s="288">
        <f>SUM('[11]gastos'!$N$289)</f>
        <v>29162958.465</v>
      </c>
      <c r="H94" s="359">
        <f>SUM('[12]cons'!$N$289)</f>
        <v>165919418.172</v>
      </c>
      <c r="I94" s="261">
        <f t="shared" si="3"/>
        <v>195082376.637</v>
      </c>
      <c r="J94" s="76"/>
      <c r="K94" s="76"/>
    </row>
    <row r="95" spans="1:11" ht="15">
      <c r="A95" s="289" t="s">
        <v>176</v>
      </c>
      <c r="B95" s="290">
        <f aca="true" t="shared" si="14" ref="B95:I95">SUM(B96:B103)+B106+B107+B108</f>
        <v>167676548.919</v>
      </c>
      <c r="C95" s="250">
        <f t="shared" si="14"/>
        <v>14698767.384</v>
      </c>
      <c r="D95" s="250">
        <f t="shared" si="14"/>
        <v>0</v>
      </c>
      <c r="E95" s="250">
        <f t="shared" si="14"/>
        <v>0</v>
      </c>
      <c r="F95" s="251">
        <f t="shared" si="14"/>
        <v>182375316.303</v>
      </c>
      <c r="G95" s="291">
        <f t="shared" si="14"/>
        <v>54568286.97500001</v>
      </c>
      <c r="H95" s="360">
        <f t="shared" si="14"/>
        <v>0</v>
      </c>
      <c r="I95" s="251">
        <f t="shared" si="14"/>
        <v>236943603.278</v>
      </c>
      <c r="J95" s="76"/>
      <c r="K95" s="76"/>
    </row>
    <row r="96" spans="1:11" ht="15">
      <c r="A96" s="285" t="s">
        <v>177</v>
      </c>
      <c r="B96" s="286">
        <f>SUM('[8]acum'!$N$291)</f>
        <v>30140135.992</v>
      </c>
      <c r="C96" s="257"/>
      <c r="D96" s="257"/>
      <c r="E96" s="257"/>
      <c r="F96" s="287">
        <f aca="true" t="shared" si="15" ref="F96:F102">SUM(B96:E96)</f>
        <v>30140135.992</v>
      </c>
      <c r="G96" s="288">
        <f>SUM('[11]gastos'!$N$291)</f>
        <v>54037075.472</v>
      </c>
      <c r="H96" s="359"/>
      <c r="I96" s="261">
        <f t="shared" si="3"/>
        <v>84177211.464</v>
      </c>
      <c r="J96" s="76"/>
      <c r="K96" s="76"/>
    </row>
    <row r="97" spans="1:11" ht="15">
      <c r="A97" s="285" t="s">
        <v>178</v>
      </c>
      <c r="B97" s="286">
        <f>SUM('[8]acum'!$N$296)</f>
        <v>137256466.981</v>
      </c>
      <c r="C97" s="257"/>
      <c r="D97" s="257"/>
      <c r="E97" s="257"/>
      <c r="F97" s="287">
        <f t="shared" si="15"/>
        <v>137256466.981</v>
      </c>
      <c r="G97" s="288">
        <f>SUM('[11]gastos'!$N$296)</f>
        <v>21468.939</v>
      </c>
      <c r="H97" s="359"/>
      <c r="I97" s="261">
        <f t="shared" si="3"/>
        <v>137277935.92000002</v>
      </c>
      <c r="J97" s="76"/>
      <c r="K97" s="76"/>
    </row>
    <row r="98" spans="1:11" ht="15">
      <c r="A98" s="294" t="s">
        <v>284</v>
      </c>
      <c r="B98" s="286"/>
      <c r="C98" s="257">
        <f>SUM('[9]cons'!$N$302)</f>
        <v>10851310</v>
      </c>
      <c r="D98" s="257"/>
      <c r="E98" s="257"/>
      <c r="F98" s="287">
        <f t="shared" si="15"/>
        <v>10851310</v>
      </c>
      <c r="G98" s="288">
        <f>SUM('[11]gastos'!$N$302)</f>
        <v>402450.508</v>
      </c>
      <c r="H98" s="359"/>
      <c r="I98" s="261">
        <f t="shared" si="3"/>
        <v>11253760.508</v>
      </c>
      <c r="J98" s="76"/>
      <c r="K98" s="76"/>
    </row>
    <row r="99" spans="1:11" ht="15">
      <c r="A99" s="294" t="s">
        <v>285</v>
      </c>
      <c r="B99" s="286"/>
      <c r="C99" s="257">
        <f>SUM('[9]cons'!$N$303)</f>
        <v>3847457.384</v>
      </c>
      <c r="D99" s="257"/>
      <c r="E99" s="257"/>
      <c r="F99" s="287">
        <f t="shared" si="15"/>
        <v>3847457.384</v>
      </c>
      <c r="G99" s="288"/>
      <c r="H99" s="359"/>
      <c r="I99" s="261">
        <f t="shared" si="3"/>
        <v>3847457.384</v>
      </c>
      <c r="J99" s="76"/>
      <c r="K99" s="76"/>
    </row>
    <row r="100" spans="1:11" ht="15" hidden="1">
      <c r="A100" s="294" t="s">
        <v>286</v>
      </c>
      <c r="B100" s="286"/>
      <c r="C100" s="257"/>
      <c r="D100" s="257"/>
      <c r="E100" s="257"/>
      <c r="F100" s="287">
        <f t="shared" si="15"/>
        <v>0</v>
      </c>
      <c r="G100" s="288"/>
      <c r="H100" s="359"/>
      <c r="I100" s="261">
        <f t="shared" si="3"/>
        <v>0</v>
      </c>
      <c r="J100" s="76"/>
      <c r="K100" s="76"/>
    </row>
    <row r="101" spans="1:11" ht="15">
      <c r="A101" s="285" t="s">
        <v>275</v>
      </c>
      <c r="B101" s="286"/>
      <c r="C101" s="257"/>
      <c r="D101" s="257"/>
      <c r="E101" s="257"/>
      <c r="F101" s="287">
        <f t="shared" si="15"/>
        <v>0</v>
      </c>
      <c r="G101" s="288">
        <f>SUM('[11]gastos'!$N$317)</f>
        <v>107292.056</v>
      </c>
      <c r="H101" s="359"/>
      <c r="I101" s="261">
        <f t="shared" si="3"/>
        <v>107292.056</v>
      </c>
      <c r="J101" s="76"/>
      <c r="K101" s="76"/>
    </row>
    <row r="102" spans="1:11" ht="15" hidden="1">
      <c r="A102" s="267" t="s">
        <v>182</v>
      </c>
      <c r="B102" s="286"/>
      <c r="C102" s="257"/>
      <c r="D102" s="257"/>
      <c r="E102" s="257"/>
      <c r="F102" s="287">
        <f t="shared" si="15"/>
        <v>0</v>
      </c>
      <c r="G102" s="288"/>
      <c r="H102" s="359"/>
      <c r="I102" s="261">
        <f t="shared" si="3"/>
        <v>0</v>
      </c>
      <c r="J102" s="76"/>
      <c r="K102" s="76"/>
    </row>
    <row r="103" spans="1:11" ht="25.5">
      <c r="A103" s="295" t="s">
        <v>287</v>
      </c>
      <c r="B103" s="290">
        <f aca="true" t="shared" si="16" ref="B103:I103">SUM(B104:B105)</f>
        <v>279945.946</v>
      </c>
      <c r="C103" s="250">
        <f t="shared" si="16"/>
        <v>0</v>
      </c>
      <c r="D103" s="250">
        <f t="shared" si="16"/>
        <v>0</v>
      </c>
      <c r="E103" s="250">
        <f t="shared" si="16"/>
        <v>0</v>
      </c>
      <c r="F103" s="251">
        <f t="shared" si="16"/>
        <v>279945.946</v>
      </c>
      <c r="G103" s="291">
        <f t="shared" si="16"/>
        <v>0</v>
      </c>
      <c r="H103" s="360">
        <f t="shared" si="16"/>
        <v>0</v>
      </c>
      <c r="I103" s="251">
        <f t="shared" si="16"/>
        <v>279945.946</v>
      </c>
      <c r="J103" s="76"/>
      <c r="K103" s="76"/>
    </row>
    <row r="104" spans="1:11" ht="15" hidden="1">
      <c r="A104" s="285" t="s">
        <v>188</v>
      </c>
      <c r="B104" s="286">
        <f>SUM('[1]gastos'!$N$301)</f>
        <v>0</v>
      </c>
      <c r="C104" s="257"/>
      <c r="D104" s="257"/>
      <c r="E104" s="257"/>
      <c r="F104" s="287">
        <f>SUM(B104:E104)</f>
        <v>0</v>
      </c>
      <c r="G104" s="288"/>
      <c r="H104" s="359"/>
      <c r="I104" s="261">
        <f t="shared" si="3"/>
        <v>0</v>
      </c>
      <c r="J104" s="76"/>
      <c r="K104" s="76"/>
    </row>
    <row r="105" spans="1:11" ht="15">
      <c r="A105" s="285" t="s">
        <v>247</v>
      </c>
      <c r="B105" s="286">
        <f>SUM('[8]acum'!$N$314)</f>
        <v>279945.946</v>
      </c>
      <c r="C105" s="257"/>
      <c r="D105" s="257"/>
      <c r="E105" s="257"/>
      <c r="F105" s="287">
        <f>SUM(B105:E105)</f>
        <v>279945.946</v>
      </c>
      <c r="G105" s="288"/>
      <c r="H105" s="359"/>
      <c r="I105" s="261">
        <f t="shared" si="3"/>
        <v>279945.946</v>
      </c>
      <c r="J105" s="76"/>
      <c r="K105" s="76"/>
    </row>
    <row r="106" spans="1:11" ht="15" hidden="1">
      <c r="A106" s="285" t="s">
        <v>275</v>
      </c>
      <c r="B106" s="286"/>
      <c r="C106" s="257"/>
      <c r="D106" s="257"/>
      <c r="E106" s="257"/>
      <c r="F106" s="287">
        <f>SUM(B106:E106)</f>
        <v>0</v>
      </c>
      <c r="G106" s="288"/>
      <c r="H106" s="359"/>
      <c r="I106" s="261">
        <f t="shared" si="3"/>
        <v>0</v>
      </c>
      <c r="J106" s="76"/>
      <c r="K106" s="76"/>
    </row>
    <row r="107" spans="1:11" ht="15" hidden="1">
      <c r="A107" s="285" t="s">
        <v>182</v>
      </c>
      <c r="B107" s="286">
        <f>SUM('[1]gastos'!$N$313)</f>
        <v>0</v>
      </c>
      <c r="C107" s="257"/>
      <c r="D107" s="257"/>
      <c r="E107" s="257"/>
      <c r="F107" s="287">
        <f>SUM(B107:E107)</f>
        <v>0</v>
      </c>
      <c r="G107" s="288"/>
      <c r="H107" s="359"/>
      <c r="I107" s="261">
        <f>SUM(F107:H107)</f>
        <v>0</v>
      </c>
      <c r="J107" s="76"/>
      <c r="K107" s="76"/>
    </row>
    <row r="108" spans="1:11" ht="15" hidden="1">
      <c r="A108" s="285" t="s">
        <v>288</v>
      </c>
      <c r="B108" s="286"/>
      <c r="C108" s="257"/>
      <c r="D108" s="257"/>
      <c r="E108" s="257"/>
      <c r="F108" s="287">
        <f>SUM(B108:E108)</f>
        <v>0</v>
      </c>
      <c r="G108" s="288"/>
      <c r="H108" s="359"/>
      <c r="I108" s="261">
        <f aca="true" t="shared" si="17" ref="I108:I120">SUM(F108:H108)</f>
        <v>0</v>
      </c>
      <c r="J108" s="76"/>
      <c r="K108" s="76"/>
    </row>
    <row r="109" spans="1:11" ht="15">
      <c r="A109" s="289" t="s">
        <v>184</v>
      </c>
      <c r="B109" s="290">
        <f aca="true" t="shared" si="18" ref="B109:H109">SUM(B110:B118)-B111</f>
        <v>3106180146.007</v>
      </c>
      <c r="C109" s="250">
        <f t="shared" si="18"/>
        <v>2341447745.1689997</v>
      </c>
      <c r="D109" s="250">
        <f t="shared" si="18"/>
        <v>2857150.0439999998</v>
      </c>
      <c r="E109" s="250">
        <f t="shared" si="18"/>
        <v>64661119.202999994</v>
      </c>
      <c r="F109" s="296">
        <f t="shared" si="18"/>
        <v>5515146160.422998</v>
      </c>
      <c r="G109" s="291">
        <f t="shared" si="18"/>
        <v>1686535986.553</v>
      </c>
      <c r="H109" s="360">
        <f t="shared" si="18"/>
        <v>25493341.938</v>
      </c>
      <c r="I109" s="254">
        <f t="shared" si="17"/>
        <v>7227175488.913998</v>
      </c>
      <c r="J109" s="76"/>
      <c r="K109" s="76"/>
    </row>
    <row r="110" spans="1:11" ht="15">
      <c r="A110" s="285" t="s">
        <v>289</v>
      </c>
      <c r="B110" s="286">
        <f>SUM('[8]acum'!$N$326)</f>
        <v>2384071985.074</v>
      </c>
      <c r="C110" s="257">
        <f>SUM('[9]cons'!$N$326)</f>
        <v>1489377969.6899998</v>
      </c>
      <c r="D110" s="257">
        <f>SUM('[10]con'!$N$326)</f>
        <v>1988546.747</v>
      </c>
      <c r="E110" s="257">
        <f>SUM('[10]ung'!$N$326)</f>
        <v>23171484.318</v>
      </c>
      <c r="F110" s="287">
        <f>SUM(B110:E110)</f>
        <v>3898609985.829</v>
      </c>
      <c r="G110" s="288">
        <f>SUM('[11]gastos'!$N$326)</f>
        <v>970635842.4319999</v>
      </c>
      <c r="H110" s="359">
        <f>SUM('[12]cons'!$N$326)</f>
        <v>3783852.942</v>
      </c>
      <c r="I110" s="261">
        <f t="shared" si="17"/>
        <v>4873029681.203</v>
      </c>
      <c r="J110" s="76"/>
      <c r="K110" s="76"/>
    </row>
    <row r="111" spans="1:11" ht="15">
      <c r="A111" s="255" t="s">
        <v>3</v>
      </c>
      <c r="B111" s="286">
        <f aca="true" t="shared" si="19" ref="B111:I111">SUM(B112:B114)</f>
        <v>703056675.8199999</v>
      </c>
      <c r="C111" s="257">
        <f t="shared" si="19"/>
        <v>751965815.944</v>
      </c>
      <c r="D111" s="257">
        <f>SUM(D112:D114)</f>
        <v>868603.297</v>
      </c>
      <c r="E111" s="257">
        <f t="shared" si="19"/>
        <v>40481695.122999996</v>
      </c>
      <c r="F111" s="258">
        <f t="shared" si="19"/>
        <v>1496372790.1839998</v>
      </c>
      <c r="G111" s="288">
        <f t="shared" si="19"/>
        <v>30844879.064999998</v>
      </c>
      <c r="H111" s="359">
        <f t="shared" si="19"/>
        <v>0</v>
      </c>
      <c r="I111" s="258">
        <f t="shared" si="19"/>
        <v>1527217669.2489996</v>
      </c>
      <c r="J111" s="76"/>
      <c r="K111" s="76"/>
    </row>
    <row r="112" spans="1:11" ht="15" hidden="1">
      <c r="A112" s="285" t="s">
        <v>188</v>
      </c>
      <c r="B112" s="286">
        <f>SUM('[1]gastos'!$N$766)</f>
        <v>0</v>
      </c>
      <c r="C112" s="257"/>
      <c r="D112" s="257"/>
      <c r="E112" s="257"/>
      <c r="F112" s="287">
        <f aca="true" t="shared" si="20" ref="F112:F119">SUM(B112:E112)</f>
        <v>0</v>
      </c>
      <c r="G112" s="288"/>
      <c r="H112" s="257"/>
      <c r="I112" s="261">
        <f t="shared" si="17"/>
        <v>0</v>
      </c>
      <c r="J112" s="76"/>
      <c r="K112" s="76"/>
    </row>
    <row r="113" spans="1:11" ht="15">
      <c r="A113" s="285" t="s">
        <v>247</v>
      </c>
      <c r="B113" s="286">
        <f>SUM('[8]acum'!$N$777:$N$778)</f>
        <v>330286718.47700006</v>
      </c>
      <c r="C113" s="257">
        <f>SUM('[9]cons'!$N$777)</f>
        <v>2669206.89</v>
      </c>
      <c r="D113" s="257"/>
      <c r="E113" s="257">
        <f>SUM('[10]ung'!$N$776)</f>
        <v>249183</v>
      </c>
      <c r="F113" s="287">
        <f t="shared" si="20"/>
        <v>333205108.36700004</v>
      </c>
      <c r="G113" s="288">
        <f>SUM('[11]gastos'!$N$777)</f>
        <v>30844879.064999998</v>
      </c>
      <c r="H113" s="257"/>
      <c r="I113" s="261">
        <f t="shared" si="17"/>
        <v>364049987.43200004</v>
      </c>
      <c r="J113" s="76"/>
      <c r="K113" s="76"/>
    </row>
    <row r="114" spans="1:11" ht="15">
      <c r="A114" s="285" t="s">
        <v>288</v>
      </c>
      <c r="B114" s="286">
        <f>SUM('[8]acum'!$N$907)</f>
        <v>372769957.34299994</v>
      </c>
      <c r="C114" s="257">
        <f>SUM('[9]cons'!$N$907)</f>
        <v>749296609.054</v>
      </c>
      <c r="D114" s="257">
        <f>SUM('[10]con'!$N$907)</f>
        <v>868603.297</v>
      </c>
      <c r="E114" s="257">
        <f>SUM('[10]ung'!$N$907)</f>
        <v>40232512.122999996</v>
      </c>
      <c r="F114" s="287">
        <f t="shared" si="20"/>
        <v>1163167681.8169997</v>
      </c>
      <c r="G114" s="288"/>
      <c r="H114" s="257"/>
      <c r="I114" s="261">
        <f t="shared" si="17"/>
        <v>1163167681.8169997</v>
      </c>
      <c r="J114" s="76"/>
      <c r="K114" s="76"/>
    </row>
    <row r="115" spans="1:11" ht="25.5" hidden="1">
      <c r="A115" s="297" t="s">
        <v>290</v>
      </c>
      <c r="B115" s="286"/>
      <c r="C115" s="257"/>
      <c r="D115" s="257"/>
      <c r="E115" s="257"/>
      <c r="F115" s="287">
        <f t="shared" si="20"/>
        <v>0</v>
      </c>
      <c r="G115" s="288"/>
      <c r="H115" s="257"/>
      <c r="I115" s="261">
        <f t="shared" si="17"/>
        <v>0</v>
      </c>
      <c r="J115" s="76"/>
      <c r="K115" s="76"/>
    </row>
    <row r="116" spans="1:11" ht="15">
      <c r="A116" s="285" t="s">
        <v>291</v>
      </c>
      <c r="B116" s="286">
        <f>SUM('[8]acum'!$N$906)</f>
        <v>19051485.113</v>
      </c>
      <c r="C116" s="257">
        <f>SUM('[9]cons'!$N$906)</f>
        <v>100103959.535</v>
      </c>
      <c r="D116" s="257"/>
      <c r="E116" s="257">
        <f>SUM('[10]ung'!$N$906)</f>
        <v>1007939.762</v>
      </c>
      <c r="F116" s="287">
        <f t="shared" si="20"/>
        <v>120163384.41</v>
      </c>
      <c r="G116" s="288"/>
      <c r="H116" s="257"/>
      <c r="I116" s="261">
        <f t="shared" si="17"/>
        <v>120163384.41</v>
      </c>
      <c r="J116" s="76"/>
      <c r="K116" s="76"/>
    </row>
    <row r="117" spans="1:11" ht="15.75" thickBot="1">
      <c r="A117" s="285" t="s">
        <v>275</v>
      </c>
      <c r="B117" s="286"/>
      <c r="C117" s="257"/>
      <c r="D117" s="257"/>
      <c r="E117" s="257"/>
      <c r="F117" s="287">
        <f t="shared" si="20"/>
        <v>0</v>
      </c>
      <c r="G117" s="288">
        <f>SUM('[11]gastos'!$N$905)</f>
        <v>685055265.056</v>
      </c>
      <c r="H117" s="257">
        <f>SUM('[12]cons'!$N$905)</f>
        <v>21709488.996</v>
      </c>
      <c r="I117" s="261">
        <f t="shared" si="17"/>
        <v>706764754.052</v>
      </c>
      <c r="J117" s="76"/>
      <c r="K117" s="76"/>
    </row>
    <row r="118" spans="1:11" ht="15.75" hidden="1" thickBot="1">
      <c r="A118" s="285" t="s">
        <v>288</v>
      </c>
      <c r="B118" s="286">
        <f>SUM('[1]gastos'!$N$1303)</f>
        <v>0</v>
      </c>
      <c r="C118" s="257"/>
      <c r="D118" s="257"/>
      <c r="E118" s="257"/>
      <c r="F118" s="287">
        <f t="shared" si="20"/>
        <v>0</v>
      </c>
      <c r="G118" s="288"/>
      <c r="H118" s="257">
        <f>SUM('[5]cons'!$N$1303)</f>
        <v>0</v>
      </c>
      <c r="I118" s="261">
        <f t="shared" si="17"/>
        <v>0</v>
      </c>
      <c r="J118" s="76"/>
      <c r="K118" s="76"/>
    </row>
    <row r="119" spans="1:11" ht="15.75" hidden="1" thickBot="1">
      <c r="A119" s="298" t="s">
        <v>292</v>
      </c>
      <c r="B119" s="299"/>
      <c r="C119" s="300"/>
      <c r="D119" s="300"/>
      <c r="E119" s="300"/>
      <c r="F119" s="301">
        <f t="shared" si="20"/>
        <v>0</v>
      </c>
      <c r="G119" s="302"/>
      <c r="H119" s="300"/>
      <c r="I119" s="303">
        <f t="shared" si="17"/>
        <v>0</v>
      </c>
      <c r="J119" s="76"/>
      <c r="K119" s="76"/>
    </row>
    <row r="120" spans="1:11" ht="16.5" thickBot="1">
      <c r="A120" s="304" t="s">
        <v>293</v>
      </c>
      <c r="B120" s="305">
        <f>SUM(B74+B95+B109+B119)</f>
        <v>3743770939.5692997</v>
      </c>
      <c r="C120" s="306">
        <f>SUM(C74+C95+C109+C119)</f>
        <v>2790210452.5919995</v>
      </c>
      <c r="D120" s="306">
        <f>SUM(D74+D95+D109+D119)</f>
        <v>51713883.45200001</v>
      </c>
      <c r="E120" s="306">
        <f>SUM(E74+E95+E109+E119)</f>
        <v>207456461.3836</v>
      </c>
      <c r="F120" s="307">
        <f>SUM(F74+F95+F109+F119)</f>
        <v>6793151736.996899</v>
      </c>
      <c r="G120" s="308">
        <f>SUM(G74+G87+G84+G95+G109+G119)</f>
        <v>2561698581.752</v>
      </c>
      <c r="H120" s="305">
        <f>SUM(H74+H87+H84+H95+H109+H119)</f>
        <v>1051292710.3719999</v>
      </c>
      <c r="I120" s="307">
        <f t="shared" si="17"/>
        <v>10406143029.120897</v>
      </c>
      <c r="J120" s="76"/>
      <c r="K120" s="76"/>
    </row>
    <row r="121" spans="1:9" ht="15">
      <c r="A121" s="309" t="s">
        <v>294</v>
      </c>
      <c r="B121" s="76"/>
      <c r="C121" s="310"/>
      <c r="D121" s="310"/>
      <c r="E121" s="310"/>
      <c r="F121" s="310"/>
      <c r="G121" s="310"/>
      <c r="H121" s="310"/>
      <c r="I121" s="76"/>
    </row>
    <row r="122" spans="1:9" ht="15">
      <c r="A122" s="311"/>
      <c r="B122" s="78"/>
      <c r="C122" s="78"/>
      <c r="D122" s="78"/>
      <c r="E122" s="78"/>
      <c r="F122" s="312"/>
      <c r="G122" s="78"/>
      <c r="H122" s="78"/>
      <c r="I122" s="78"/>
    </row>
    <row r="123" spans="1:9" ht="15">
      <c r="A123" s="313"/>
      <c r="B123" s="78"/>
      <c r="C123" s="78"/>
      <c r="D123" s="78"/>
      <c r="E123" s="78"/>
      <c r="F123" s="78"/>
      <c r="G123" s="78"/>
      <c r="H123" s="78"/>
      <c r="I123" s="78"/>
    </row>
    <row r="124" ht="15">
      <c r="G124" s="143"/>
    </row>
  </sheetData>
  <mergeCells count="8">
    <mergeCell ref="B69:I69"/>
    <mergeCell ref="B70:I70"/>
    <mergeCell ref="B71:I71"/>
    <mergeCell ref="A72:I72"/>
    <mergeCell ref="B1:I1"/>
    <mergeCell ref="B2:I2"/>
    <mergeCell ref="B3:I3"/>
    <mergeCell ref="B4:I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40">
      <selection activeCell="B88" sqref="B88"/>
    </sheetView>
  </sheetViews>
  <sheetFormatPr defaultColWidth="11.5546875" defaultRowHeight="15"/>
  <cols>
    <col min="1" max="1" width="36.5546875" style="314" customWidth="1"/>
    <col min="2" max="2" width="11.5546875" style="314" customWidth="1"/>
    <col min="3" max="3" width="6.21484375" style="314" customWidth="1"/>
    <col min="4" max="4" width="11.21484375" style="314" customWidth="1"/>
    <col min="5" max="5" width="4.88671875" style="314" customWidth="1"/>
    <col min="6" max="6" width="7.88671875" style="314" bestFit="1" customWidth="1"/>
    <col min="7" max="7" width="3.88671875" style="314" bestFit="1" customWidth="1"/>
    <col min="8" max="8" width="11.88671875" style="314" bestFit="1" customWidth="1"/>
    <col min="9" max="9" width="14.77734375" style="314" bestFit="1" customWidth="1"/>
    <col min="10" max="16384" width="11.5546875" style="314" customWidth="1"/>
  </cols>
  <sheetData>
    <row r="1" spans="1:7" ht="36.75" customHeight="1" thickBot="1">
      <c r="A1" s="450" t="s">
        <v>359</v>
      </c>
      <c r="B1" s="450"/>
      <c r="C1" s="450"/>
      <c r="D1" s="450"/>
      <c r="E1" s="450"/>
      <c r="F1" s="398"/>
      <c r="G1" s="398"/>
    </row>
    <row r="2" spans="1:7" ht="15.75" customHeight="1">
      <c r="A2" s="455" t="s">
        <v>295</v>
      </c>
      <c r="B2" s="457" t="s">
        <v>346</v>
      </c>
      <c r="C2" s="451" t="s">
        <v>357</v>
      </c>
      <c r="D2" s="457" t="s">
        <v>347</v>
      </c>
      <c r="E2" s="460" t="s">
        <v>357</v>
      </c>
      <c r="F2" s="363"/>
      <c r="G2" s="363"/>
    </row>
    <row r="3" spans="1:7" ht="16.5" thickBot="1">
      <c r="A3" s="463"/>
      <c r="B3" s="459"/>
      <c r="C3" s="464"/>
      <c r="D3" s="459"/>
      <c r="E3" s="461"/>
      <c r="F3" s="363"/>
      <c r="G3" s="363"/>
    </row>
    <row r="4" spans="1:8" ht="15.75">
      <c r="A4" s="370" t="s">
        <v>299</v>
      </c>
      <c r="B4" s="373">
        <f>SUM(B6:B10)</f>
        <v>17389936.495488</v>
      </c>
      <c r="C4" s="371">
        <f aca="true" t="shared" si="0" ref="C4:C10">SUM(B4/B$4)*100</f>
        <v>100</v>
      </c>
      <c r="D4" s="373">
        <f>SUM(D6:D10)</f>
        <v>17389936.494311</v>
      </c>
      <c r="E4" s="372">
        <f aca="true" t="shared" si="1" ref="E4:E10">SUM(D4/D$4)*100</f>
        <v>100</v>
      </c>
      <c r="F4" s="318"/>
      <c r="G4" s="318"/>
      <c r="H4" s="318"/>
    </row>
    <row r="5" spans="1:5" ht="15.75">
      <c r="A5" s="319" t="s">
        <v>300</v>
      </c>
      <c r="B5" s="374">
        <f>SUM(B6:B8)</f>
        <v>12205103.264</v>
      </c>
      <c r="C5" s="334">
        <f t="shared" si="0"/>
        <v>70.18486391348664</v>
      </c>
      <c r="D5" s="374">
        <f>SUM(D6:D8)</f>
        <v>12205103.263828002</v>
      </c>
      <c r="E5" s="321">
        <f t="shared" si="1"/>
        <v>70.18486391724788</v>
      </c>
    </row>
    <row r="6" spans="1:5" ht="15.75">
      <c r="A6" s="319" t="s">
        <v>146</v>
      </c>
      <c r="B6" s="375">
        <f>SUM('[15]Ient'!$R$8)/1000</f>
        <v>9962388.909</v>
      </c>
      <c r="C6" s="334">
        <f t="shared" si="0"/>
        <v>57.2882420334591</v>
      </c>
      <c r="D6" s="375">
        <f>SUM('[15]Gent'!$AJ$28)/1000</f>
        <v>6371186.824999001</v>
      </c>
      <c r="E6" s="321">
        <f t="shared" si="1"/>
        <v>36.637205817763</v>
      </c>
    </row>
    <row r="7" spans="1:5" ht="15.75">
      <c r="A7" s="319" t="s">
        <v>301</v>
      </c>
      <c r="B7" s="375">
        <f>SUM('[15]Ient'!$R$29)/1000</f>
        <v>2125750.355</v>
      </c>
      <c r="C7" s="334">
        <f t="shared" si="0"/>
        <v>12.22402597934471</v>
      </c>
      <c r="D7" s="375">
        <f>SUM('[15]Gent'!$AJ$49)/1000</f>
        <v>5503025.845998</v>
      </c>
      <c r="E7" s="321">
        <f t="shared" si="1"/>
        <v>31.64488753480082</v>
      </c>
    </row>
    <row r="8" spans="1:5" ht="15.75">
      <c r="A8" s="319" t="s">
        <v>302</v>
      </c>
      <c r="B8" s="375">
        <f>SUM('[15]Ient'!$R$31:$R$32)/1000</f>
        <v>116964</v>
      </c>
      <c r="C8" s="334">
        <f t="shared" si="0"/>
        <v>0.6725959006828319</v>
      </c>
      <c r="D8" s="375">
        <f>SUM('[15]Gent'!$AJ$51:$AJ$52)/1000</f>
        <v>330890.592831</v>
      </c>
      <c r="E8" s="321">
        <f t="shared" si="1"/>
        <v>1.902770564684055</v>
      </c>
    </row>
    <row r="9" spans="1:5" ht="16.5" customHeight="1">
      <c r="A9" s="319" t="s">
        <v>303</v>
      </c>
      <c r="B9" s="375">
        <f>SUM('[15]Ient'!$R$44)/1000</f>
        <v>3907389.231492</v>
      </c>
      <c r="C9" s="334">
        <f t="shared" si="0"/>
        <v>22.469255321926067</v>
      </c>
      <c r="D9" s="375">
        <f>SUM('[15]Gent'!$AJ$63)/1000</f>
        <v>3907389.2304819995</v>
      </c>
      <c r="E9" s="321">
        <f t="shared" si="1"/>
        <v>22.469255317638883</v>
      </c>
    </row>
    <row r="10" spans="1:5" ht="15.75">
      <c r="A10" s="319" t="s">
        <v>304</v>
      </c>
      <c r="B10" s="375">
        <f>SUM('[15]Ient'!$R$67)/1000</f>
        <v>1277443.999996</v>
      </c>
      <c r="C10" s="334">
        <f t="shared" si="0"/>
        <v>7.345880764587301</v>
      </c>
      <c r="D10" s="375">
        <f>SUM('[15]Gent'!$AJ$86)/1000</f>
        <v>1277444.000001</v>
      </c>
      <c r="E10" s="321">
        <f t="shared" si="1"/>
        <v>7.345880765113242</v>
      </c>
    </row>
    <row r="11" spans="1:5" ht="15.75">
      <c r="A11" s="322" t="s">
        <v>305</v>
      </c>
      <c r="B11" s="334"/>
      <c r="C11" s="334">
        <f>SUM(B4/B97)*100</f>
        <v>3.179432251790014</v>
      </c>
      <c r="D11" s="323"/>
      <c r="E11" s="321">
        <f>SUM(D4/B97)*100</f>
        <v>3.1794322515748217</v>
      </c>
    </row>
    <row r="12" spans="1:5" ht="16.5" thickBot="1">
      <c r="A12" s="324" t="s">
        <v>306</v>
      </c>
      <c r="B12" s="336"/>
      <c r="C12" s="336">
        <f>SUM(B4/B98)*100</f>
        <v>12.275826976908089</v>
      </c>
      <c r="D12" s="325"/>
      <c r="E12" s="326">
        <f>SUM(D4/B98)*100</f>
        <v>12.275826976077228</v>
      </c>
    </row>
    <row r="13" spans="1:5" ht="10.5" customHeight="1" thickBot="1">
      <c r="A13" s="327"/>
      <c r="B13" s="329"/>
      <c r="C13" s="329"/>
      <c r="D13" s="328"/>
      <c r="E13" s="329"/>
    </row>
    <row r="14" spans="1:5" ht="31.5">
      <c r="A14" s="316" t="s">
        <v>348</v>
      </c>
      <c r="B14" s="381">
        <f>SUM(B16:B20)</f>
        <v>17729482.276045997</v>
      </c>
      <c r="C14" s="331">
        <f>SUM(B14/B$14)*100</f>
        <v>100</v>
      </c>
      <c r="D14" s="381">
        <f>SUM(D16:D20)</f>
        <v>17729482.276369</v>
      </c>
      <c r="E14" s="317">
        <f>SUM(D14/D$14)*100</f>
        <v>100</v>
      </c>
    </row>
    <row r="15" spans="1:5" ht="15.75">
      <c r="A15" s="319" t="s">
        <v>300</v>
      </c>
      <c r="B15" s="374">
        <f>SUM(B16:B18)</f>
        <v>12266184.195174</v>
      </c>
      <c r="C15" s="334">
        <f>SUM(B15/B$14)*100</f>
        <v>69.1852362307648</v>
      </c>
      <c r="D15" s="374">
        <f>SUM(D16:D18)</f>
        <v>12266184.194876002</v>
      </c>
      <c r="E15" s="321">
        <f>SUM(D15/D$14)*100</f>
        <v>69.18523622782355</v>
      </c>
    </row>
    <row r="16" spans="1:5" ht="15.75">
      <c r="A16" s="319" t="s">
        <v>146</v>
      </c>
      <c r="B16" s="375">
        <f>SUM('[15]Ient'!$S$8)/1000</f>
        <v>9964112.529877</v>
      </c>
      <c r="C16" s="334">
        <f>SUM(B16/B$14)*100</f>
        <v>56.200809334062406</v>
      </c>
      <c r="D16" s="375">
        <f>SUM('[15]Gent'!$AK$28)/1000</f>
        <v>6372910.4461590005</v>
      </c>
      <c r="E16" s="321">
        <f>SUM(D16/D$14)*100</f>
        <v>35.94527097191793</v>
      </c>
    </row>
    <row r="17" spans="1:5" ht="15.75">
      <c r="A17" s="319" t="s">
        <v>301</v>
      </c>
      <c r="B17" s="375">
        <f>SUM('[15]Ient'!$S$29)/1000</f>
        <v>2127289.437581</v>
      </c>
      <c r="C17" s="334">
        <f>SUM(B17/B$14)*100</f>
        <v>11.998598743377547</v>
      </c>
      <c r="D17" s="375">
        <f>SUM('[15]Gent'!$AK$49)/1000</f>
        <v>5504564.928171001</v>
      </c>
      <c r="E17" s="321">
        <f>SUM(D17/D$14)*100</f>
        <v>31.047522101126667</v>
      </c>
    </row>
    <row r="18" spans="1:5" ht="15.75">
      <c r="A18" s="319" t="s">
        <v>302</v>
      </c>
      <c r="B18" s="375">
        <f>SUM('[15]Ient'!$S$31:$S$32)/1000</f>
        <v>174782.227716</v>
      </c>
      <c r="C18" s="334">
        <f>SUM(B18/B$14)*100</f>
        <v>0.9858281533248452</v>
      </c>
      <c r="D18" s="375">
        <f>SUM('[15]Gent'!$AK$51:$AK$52)/1000</f>
        <v>388708.8205459999</v>
      </c>
      <c r="E18" s="321">
        <f>SUM(D18/D$14)*100</f>
        <v>2.1924431547789536</v>
      </c>
    </row>
    <row r="19" spans="1:5" ht="18" customHeight="1">
      <c r="A19" s="319" t="s">
        <v>303</v>
      </c>
      <c r="B19" s="375">
        <f>SUM('[15]Ient'!$S$44)/1000</f>
        <v>4078448.7916479995</v>
      </c>
      <c r="C19" s="334">
        <f>SUM(B19/B$14)*100</f>
        <v>23.003766991878397</v>
      </c>
      <c r="D19" s="375">
        <f>SUM('[15]Gent'!$AK$63)/1000</f>
        <v>4078448.7906109993</v>
      </c>
      <c r="E19" s="321">
        <f>SUM(D19/D$14)*100</f>
        <v>23.003766985610284</v>
      </c>
    </row>
    <row r="20" spans="1:5" ht="16.5" thickBot="1">
      <c r="A20" s="343" t="s">
        <v>304</v>
      </c>
      <c r="B20" s="382">
        <f>SUM('[15]Ient'!$S$67)/1000</f>
        <v>1384849.2892240004</v>
      </c>
      <c r="C20" s="336">
        <f>SUM(B20/B$14)*100</f>
        <v>7.810996777356814</v>
      </c>
      <c r="D20" s="382">
        <f>SUM('[15]Gent'!$AK$86)/1000</f>
        <v>1384849.290882</v>
      </c>
      <c r="E20" s="326">
        <f>SUM(D20/D$14)*100</f>
        <v>7.810996786566163</v>
      </c>
    </row>
    <row r="21" spans="1:5" ht="11.25" customHeight="1" thickBot="1">
      <c r="A21" s="339"/>
      <c r="B21" s="379"/>
      <c r="C21" s="329"/>
      <c r="D21" s="380"/>
      <c r="E21" s="329"/>
    </row>
    <row r="22" spans="1:5" ht="15.75">
      <c r="A22" s="316" t="s">
        <v>349</v>
      </c>
      <c r="B22" s="381">
        <f>SUM(B24:B28)</f>
        <v>339545.78055799933</v>
      </c>
      <c r="C22" s="331">
        <f>SUM(B22/B$22)*100</f>
        <v>100</v>
      </c>
      <c r="D22" s="381">
        <f>SUM(D24:D28)</f>
        <v>339545.78205800045</v>
      </c>
      <c r="E22" s="317">
        <f>SUM(D22/D$22)*100</f>
        <v>100</v>
      </c>
    </row>
    <row r="23" spans="1:5" ht="15.75">
      <c r="A23" s="319" t="s">
        <v>300</v>
      </c>
      <c r="B23" s="374">
        <f>SUM(B24:B26)</f>
        <v>61080.9311739995</v>
      </c>
      <c r="C23" s="334">
        <f>SUM(B23/B$22)*100</f>
        <v>17.9890119893762</v>
      </c>
      <c r="D23" s="374">
        <f>SUM(D24:D26)</f>
        <v>61080.93104800058</v>
      </c>
      <c r="E23" s="321">
        <f>SUM(D23/D$22)*100</f>
        <v>17.989011872798606</v>
      </c>
    </row>
    <row r="24" spans="1:5" ht="15.75">
      <c r="A24" s="319" t="s">
        <v>146</v>
      </c>
      <c r="B24" s="465">
        <f>SUM(B16-B6)</f>
        <v>1723.620876999572</v>
      </c>
      <c r="C24" s="334">
        <f>SUM(B24/B$22)*100</f>
        <v>0.5076254737040247</v>
      </c>
      <c r="D24" s="465">
        <f>SUM(D16-D6)</f>
        <v>1723.6211599996313</v>
      </c>
      <c r="E24" s="321">
        <f>SUM(D24/D$22)*100</f>
        <v>0.5076255548081603</v>
      </c>
    </row>
    <row r="25" spans="1:5" ht="15.75">
      <c r="A25" s="319" t="s">
        <v>301</v>
      </c>
      <c r="B25" s="465">
        <f aca="true" t="shared" si="2" ref="B25:D28">SUM(B17-B7)</f>
        <v>1539.082580999937</v>
      </c>
      <c r="C25" s="334">
        <f>SUM(B25/B$22)*100</f>
        <v>0.4532768978812386</v>
      </c>
      <c r="D25" s="465">
        <f t="shared" si="2"/>
        <v>1539.0821730010211</v>
      </c>
      <c r="E25" s="321">
        <f>SUM(D25/D$22)*100</f>
        <v>0.45327677571860353</v>
      </c>
    </row>
    <row r="26" spans="1:5" ht="15.75">
      <c r="A26" s="319" t="s">
        <v>302</v>
      </c>
      <c r="B26" s="465">
        <f t="shared" si="2"/>
        <v>57818.227715999994</v>
      </c>
      <c r="C26" s="334">
        <f>SUM(B26/B$22)*100</f>
        <v>17.02810961779094</v>
      </c>
      <c r="D26" s="465">
        <f t="shared" si="2"/>
        <v>57818.22771499993</v>
      </c>
      <c r="E26" s="321">
        <f>SUM(D26/D$22)*100</f>
        <v>17.028109542271842</v>
      </c>
    </row>
    <row r="27" spans="1:5" ht="17.25" customHeight="1">
      <c r="A27" s="319" t="s">
        <v>303</v>
      </c>
      <c r="B27" s="465">
        <f t="shared" si="2"/>
        <v>171059.56015599938</v>
      </c>
      <c r="C27" s="334">
        <f>SUM(B27/B$22)*100</f>
        <v>50.37893855576271</v>
      </c>
      <c r="D27" s="465">
        <f t="shared" si="2"/>
        <v>171059.56012899987</v>
      </c>
      <c r="E27" s="321">
        <f>SUM(D27/D$22)*100</f>
        <v>50.37893832525355</v>
      </c>
    </row>
    <row r="28" spans="1:5" ht="16.5" thickBot="1">
      <c r="A28" s="343" t="s">
        <v>304</v>
      </c>
      <c r="B28" s="466">
        <f t="shared" si="2"/>
        <v>107405.28922800045</v>
      </c>
      <c r="C28" s="336">
        <f>SUM(B28/B$22)*100</f>
        <v>31.632049454861082</v>
      </c>
      <c r="D28" s="466">
        <f t="shared" si="2"/>
        <v>107405.290881</v>
      </c>
      <c r="E28" s="326">
        <f>SUM(D28/D$22)*100</f>
        <v>31.632049801947847</v>
      </c>
    </row>
    <row r="29" spans="1:5" ht="13.5" customHeight="1" thickBot="1">
      <c r="A29" s="327"/>
      <c r="B29" s="329"/>
      <c r="C29" s="329"/>
      <c r="D29" s="328"/>
      <c r="E29" s="329"/>
    </row>
    <row r="30" spans="1:5" ht="16.5" thickBot="1">
      <c r="A30" s="376" t="s">
        <v>295</v>
      </c>
      <c r="B30" s="362" t="s">
        <v>9</v>
      </c>
      <c r="C30" s="315" t="s">
        <v>296</v>
      </c>
      <c r="D30" s="315" t="s">
        <v>134</v>
      </c>
      <c r="E30" s="377" t="s">
        <v>15</v>
      </c>
    </row>
    <row r="31" spans="1:7" ht="15.75" customHeight="1">
      <c r="A31" s="316" t="s">
        <v>307</v>
      </c>
      <c r="B31" s="330">
        <f>SUM(B32:B35)</f>
        <v>17729482.276046</v>
      </c>
      <c r="C31" s="331">
        <f>SUM(B31/B31)*100</f>
        <v>100</v>
      </c>
      <c r="D31" s="330">
        <f>SUM(D32:D35)</f>
        <v>11944932.7325573</v>
      </c>
      <c r="E31" s="317">
        <f aca="true" t="shared" si="3" ref="E31:E36">SUM(D31/B31)*100</f>
        <v>67.37327433805494</v>
      </c>
      <c r="F31" s="363"/>
      <c r="G31" s="363"/>
    </row>
    <row r="32" spans="1:7" ht="15.75" customHeight="1">
      <c r="A32" s="319" t="s">
        <v>209</v>
      </c>
      <c r="B32" s="320">
        <f>SUM('[15]Ient'!$F$68)/1000</f>
        <v>8663078.704963</v>
      </c>
      <c r="C32" s="334">
        <f>SUM(B32/B31)*100</f>
        <v>48.86255881632561</v>
      </c>
      <c r="D32" s="320">
        <f>SUM('[15]Ient'!$H$68)/1000</f>
        <v>6150464.3988138</v>
      </c>
      <c r="E32" s="321">
        <f t="shared" si="3"/>
        <v>70.9962890593416</v>
      </c>
      <c r="F32" s="363"/>
      <c r="G32" s="363"/>
    </row>
    <row r="33" spans="1:7" ht="15.75" customHeight="1">
      <c r="A33" s="319" t="s">
        <v>150</v>
      </c>
      <c r="B33" s="320">
        <f>SUM('[15]Ient'!$J$68)/1000</f>
        <v>3839254.678675</v>
      </c>
      <c r="C33" s="334">
        <f>SUM(B33/B31)*100</f>
        <v>21.654635024859985</v>
      </c>
      <c r="D33" s="320">
        <f>SUM('[15]Ient'!$L$68)/1000</f>
        <v>1887355.8231049997</v>
      </c>
      <c r="E33" s="321">
        <f t="shared" si="3"/>
        <v>49.15943278231186</v>
      </c>
      <c r="F33" s="363"/>
      <c r="G33" s="363"/>
    </row>
    <row r="34" spans="1:7" ht="15.75" customHeight="1">
      <c r="A34" s="319" t="s">
        <v>308</v>
      </c>
      <c r="B34" s="320">
        <f>SUM('[15]Ient'!$N$68)/1000</f>
        <v>4416115.73907</v>
      </c>
      <c r="C34" s="334">
        <f>SUM(B34/B31)*100</f>
        <v>24.908317514925624</v>
      </c>
      <c r="D34" s="320">
        <f>SUM('[15]Ient'!$P$68)/1000</f>
        <v>3096391.2817555</v>
      </c>
      <c r="E34" s="321">
        <f t="shared" si="3"/>
        <v>70.1157185343058</v>
      </c>
      <c r="F34" s="363"/>
      <c r="G34" s="363"/>
    </row>
    <row r="35" spans="1:7" ht="15.75" customHeight="1">
      <c r="A35" s="319" t="s">
        <v>309</v>
      </c>
      <c r="B35" s="320">
        <f>SUM('[15]Ient'!$B$68)/1000</f>
        <v>811033.153338</v>
      </c>
      <c r="C35" s="334">
        <f>SUM(B35/B31)*100</f>
        <v>4.57448864388879</v>
      </c>
      <c r="D35" s="320">
        <f>SUM('[15]Ient'!$D$68)/1000</f>
        <v>810721.2288829999</v>
      </c>
      <c r="E35" s="321">
        <f t="shared" si="3"/>
        <v>99.96153986384942</v>
      </c>
      <c r="F35" s="363"/>
      <c r="G35" s="363"/>
    </row>
    <row r="36" spans="1:7" ht="46.5" customHeight="1" thickBot="1">
      <c r="A36" s="343" t="s">
        <v>354</v>
      </c>
      <c r="B36" s="367">
        <f>SUM('[15]Icta'!$E$11)/1000</f>
        <v>4349182</v>
      </c>
      <c r="C36" s="368">
        <f>SUM(B36/B31)*100</f>
        <v>24.530789632115233</v>
      </c>
      <c r="D36" s="367">
        <f>SUM('[15]Icta'!$G$11)/1000</f>
        <v>3751364.92447</v>
      </c>
      <c r="E36" s="369">
        <f t="shared" si="3"/>
        <v>86.25449393633102</v>
      </c>
      <c r="F36" s="363"/>
      <c r="G36" s="363"/>
    </row>
    <row r="37" spans="1:7" ht="15.75" customHeight="1" thickBot="1">
      <c r="A37" s="361"/>
      <c r="B37" s="365"/>
      <c r="C37" s="366"/>
      <c r="D37" s="366"/>
      <c r="E37" s="365"/>
      <c r="F37" s="363"/>
      <c r="G37" s="363"/>
    </row>
    <row r="38" spans="1:7" ht="15.75" customHeight="1">
      <c r="A38" s="455" t="s">
        <v>295</v>
      </c>
      <c r="B38" s="457" t="s">
        <v>9</v>
      </c>
      <c r="C38" s="451" t="s">
        <v>296</v>
      </c>
      <c r="D38" s="453" t="s">
        <v>297</v>
      </c>
      <c r="E38" s="454"/>
      <c r="F38" s="363"/>
      <c r="G38" s="363"/>
    </row>
    <row r="39" spans="1:5" ht="16.5" thickBot="1">
      <c r="A39" s="463"/>
      <c r="B39" s="459"/>
      <c r="C39" s="464"/>
      <c r="D39" s="470" t="s">
        <v>298</v>
      </c>
      <c r="E39" s="471" t="s">
        <v>112</v>
      </c>
    </row>
    <row r="40" spans="1:7" ht="17.25" customHeight="1">
      <c r="A40" s="316" t="s">
        <v>310</v>
      </c>
      <c r="B40" s="330">
        <f>SUM(B41:B45)</f>
        <v>17729482.276368998</v>
      </c>
      <c r="C40" s="474">
        <f>SUM(B40/B$40)*100</f>
        <v>100</v>
      </c>
      <c r="D40" s="330">
        <f>SUM(D41:D45)</f>
        <v>10406143.0291209</v>
      </c>
      <c r="E40" s="475">
        <f>SUM(D40/D$40)*100</f>
        <v>100</v>
      </c>
      <c r="F40" s="390"/>
      <c r="G40" s="391"/>
    </row>
    <row r="41" spans="1:7" ht="15.75">
      <c r="A41" s="319" t="s">
        <v>311</v>
      </c>
      <c r="B41" s="320">
        <f>SUM('[15]Gent'!$B$87)/1000</f>
        <v>2715456.8604519996</v>
      </c>
      <c r="C41" s="334">
        <f>SUM(B41/B$40)*100</f>
        <v>15.316052765236899</v>
      </c>
      <c r="D41" s="345">
        <f>SUM('[15]Gent'!$H$87)/1000</f>
        <v>1836107.0341448998</v>
      </c>
      <c r="E41" s="321">
        <f>SUM(D41/D$40)*100</f>
        <v>17.644453175462573</v>
      </c>
      <c r="F41" s="378"/>
      <c r="G41" s="329"/>
    </row>
    <row r="42" spans="1:7" ht="15.75">
      <c r="A42" s="319" t="s">
        <v>312</v>
      </c>
      <c r="B42" s="320">
        <f>SUM('[15]Gent'!$J$87)/1000</f>
        <v>1265980.3779109998</v>
      </c>
      <c r="C42" s="334">
        <f>SUM(B42/B$40)*100</f>
        <v>7.140537767413437</v>
      </c>
      <c r="D42" s="345">
        <f>SUM('[15]Gent'!$P$87)/1000</f>
        <v>1105916.9027840002</v>
      </c>
      <c r="E42" s="321">
        <f>SUM(D42/D$40)*100</f>
        <v>10.627538942038036</v>
      </c>
      <c r="F42" s="378"/>
      <c r="G42" s="329"/>
    </row>
    <row r="43" spans="1:7" ht="15.75">
      <c r="A43" s="319" t="s">
        <v>313</v>
      </c>
      <c r="B43" s="320">
        <f>SUM('[15]Gent'!$R$87)/1000</f>
        <v>544078.537411</v>
      </c>
      <c r="C43" s="334">
        <f>SUM(B43/B$40)*100</f>
        <v>3.068778483939055</v>
      </c>
      <c r="D43" s="345">
        <f>SUM('[15]Gent'!$X$87)/1000</f>
        <v>236943.603278</v>
      </c>
      <c r="E43" s="321">
        <f>SUM(D43/D$40)*100</f>
        <v>2.276958932958437</v>
      </c>
      <c r="F43" s="378"/>
      <c r="G43" s="329"/>
    </row>
    <row r="44" spans="1:7" ht="15.75">
      <c r="A44" s="319" t="s">
        <v>314</v>
      </c>
      <c r="B44" s="320">
        <f>SUM('[15]Gent'!$Z$87)/1000</f>
        <v>13165920.376979997</v>
      </c>
      <c r="C44" s="334">
        <f>SUM(B44/B$40)*100</f>
        <v>74.26003857161915</v>
      </c>
      <c r="D44" s="345">
        <f>SUM('[15]Gent'!$AF$87)/1000</f>
        <v>7227175.488914</v>
      </c>
      <c r="E44" s="321">
        <f>SUM(D44/D$40)*100</f>
        <v>69.45104894954095</v>
      </c>
      <c r="F44" s="378"/>
      <c r="G44" s="329"/>
    </row>
    <row r="45" spans="1:7" ht="15.75">
      <c r="A45" s="319" t="s">
        <v>292</v>
      </c>
      <c r="B45" s="320">
        <f>SUM('[15]Gent'!$AH$87)/1000</f>
        <v>38046.123615000004</v>
      </c>
      <c r="C45" s="334">
        <f>SUM(B45/B$40)*100</f>
        <v>0.21459241179146185</v>
      </c>
      <c r="D45" s="345"/>
      <c r="E45" s="321">
        <f>SUM(D45/D$40)*100</f>
        <v>0</v>
      </c>
      <c r="F45" s="378"/>
      <c r="G45" s="329"/>
    </row>
    <row r="46" spans="1:7" ht="15.75">
      <c r="A46" s="322" t="s">
        <v>355</v>
      </c>
      <c r="B46" s="320">
        <f>SUM(B40/B97)*100</f>
        <v>3.2415119958403946</v>
      </c>
      <c r="C46" s="346">
        <f>SUM(B40/'[7]pib'!C12)*100</f>
        <v>3.513098170751662</v>
      </c>
      <c r="D46" s="345"/>
      <c r="E46" s="472"/>
      <c r="F46" s="327"/>
      <c r="G46" s="327"/>
    </row>
    <row r="47" spans="1:7" ht="15.75">
      <c r="A47" s="322" t="s">
        <v>356</v>
      </c>
      <c r="B47" s="320">
        <f>SUM(B40/B98)*100</f>
        <v>12.515517631207821</v>
      </c>
      <c r="C47" s="346">
        <f>SUM(B40/'[7]pib'!B28)*100</f>
        <v>13.73851158055633</v>
      </c>
      <c r="D47" s="345"/>
      <c r="E47" s="472"/>
      <c r="F47" s="327"/>
      <c r="G47" s="327"/>
    </row>
    <row r="48" spans="1:7" ht="15.75">
      <c r="A48" s="319" t="s">
        <v>315</v>
      </c>
      <c r="B48" s="320"/>
      <c r="C48" s="334"/>
      <c r="D48" s="345">
        <f>SUM('[15]Gent'!$AO$87)/1000</f>
        <v>7028434.9364274</v>
      </c>
      <c r="E48" s="467">
        <f>SUM(D48/B$40)*100</f>
        <v>39.642640585141926</v>
      </c>
      <c r="F48" s="378"/>
      <c r="G48" s="329"/>
    </row>
    <row r="49" spans="1:7" ht="31.5">
      <c r="A49" s="319" t="s">
        <v>316</v>
      </c>
      <c r="B49" s="320"/>
      <c r="C49" s="334"/>
      <c r="D49" s="345">
        <f>SUM('[15]Gent'!$AQ$87)/1000</f>
        <v>3377708.0926935007</v>
      </c>
      <c r="E49" s="467">
        <f>SUM(D49/B$40)*100</f>
        <v>19.051363373399397</v>
      </c>
      <c r="F49" s="378"/>
      <c r="G49" s="329"/>
    </row>
    <row r="50" spans="1:7" ht="16.5" thickBot="1">
      <c r="A50" s="476" t="s">
        <v>317</v>
      </c>
      <c r="B50" s="477"/>
      <c r="C50" s="478"/>
      <c r="D50" s="479">
        <f>SUM(D48:D49)</f>
        <v>10406143.029120902</v>
      </c>
      <c r="E50" s="480">
        <f>SUM(D50/B$40)*100</f>
        <v>58.694003958541316</v>
      </c>
      <c r="F50" s="378"/>
      <c r="G50" s="329"/>
    </row>
    <row r="51" spans="1:7" ht="17.25" customHeight="1" thickBot="1">
      <c r="A51" s="339"/>
      <c r="B51" s="378"/>
      <c r="C51" s="329"/>
      <c r="D51" s="327"/>
      <c r="E51" s="327"/>
      <c r="F51" s="378"/>
      <c r="G51" s="329"/>
    </row>
    <row r="52" spans="1:7" ht="15.75">
      <c r="A52" s="455" t="s">
        <v>295</v>
      </c>
      <c r="B52" s="457" t="s">
        <v>9</v>
      </c>
      <c r="C52" s="451" t="s">
        <v>296</v>
      </c>
      <c r="D52" s="453" t="s">
        <v>297</v>
      </c>
      <c r="E52" s="454"/>
      <c r="F52" s="363"/>
      <c r="G52" s="363"/>
    </row>
    <row r="53" spans="1:7" ht="16.5" thickBot="1">
      <c r="A53" s="456"/>
      <c r="B53" s="458"/>
      <c r="C53" s="452"/>
      <c r="D53" s="364" t="s">
        <v>298</v>
      </c>
      <c r="E53" s="392" t="s">
        <v>112</v>
      </c>
      <c r="F53" s="363"/>
      <c r="G53" s="363"/>
    </row>
    <row r="54" spans="1:7" ht="31.5">
      <c r="A54" s="316" t="s">
        <v>318</v>
      </c>
      <c r="B54" s="330">
        <f>SUM(B55:B61)</f>
        <v>8991429.096306</v>
      </c>
      <c r="C54" s="331">
        <f>SUM(B54/B$54)*100</f>
        <v>100</v>
      </c>
      <c r="D54" s="330">
        <f>SUM(D55:D61)</f>
        <v>4873029.681202999</v>
      </c>
      <c r="E54" s="469">
        <f>SUM(D54/B54)*100</f>
        <v>54.19638668123417</v>
      </c>
      <c r="F54" s="390"/>
      <c r="G54" s="391"/>
    </row>
    <row r="55" spans="1:7" ht="15.75">
      <c r="A55" s="319" t="s">
        <v>105</v>
      </c>
      <c r="B55" s="320">
        <f>SUM('[15]Gcta'!$F$328)/1000</f>
        <v>4510178.482384001</v>
      </c>
      <c r="C55" s="334">
        <f>SUM(B55/B$54)*100</f>
        <v>50.1608635743671</v>
      </c>
      <c r="D55" s="320">
        <f>SUM('[15]Gcta'!$N$328)/1000</f>
        <v>2756395.9712859998</v>
      </c>
      <c r="E55" s="321">
        <f>SUM(D55/B55)*100</f>
        <v>61.11500868650806</v>
      </c>
      <c r="F55" s="378"/>
      <c r="G55" s="329"/>
    </row>
    <row r="56" spans="1:7" ht="15.75">
      <c r="A56" s="319" t="s">
        <v>121</v>
      </c>
      <c r="B56" s="320">
        <f>SUM('[15]Gcta'!$F$461)/1000</f>
        <v>3458931.715883</v>
      </c>
      <c r="C56" s="334">
        <f aca="true" t="shared" si="4" ref="C56:C61">SUM(B56/B$54)*100</f>
        <v>38.46920971999938</v>
      </c>
      <c r="D56" s="320">
        <f>SUM('[15]Gcta'!$N$461)/1000</f>
        <v>1498813.772113</v>
      </c>
      <c r="E56" s="321">
        <f aca="true" t="shared" si="5" ref="E56:E61">SUM(D56/B56)*100</f>
        <v>43.33169588837579</v>
      </c>
      <c r="F56" s="378"/>
      <c r="G56" s="329"/>
    </row>
    <row r="57" spans="1:7" ht="15.75">
      <c r="A57" s="319" t="s">
        <v>122</v>
      </c>
      <c r="B57" s="320">
        <f>SUM('[15]Gcta'!$F$583)/1000</f>
        <v>350468.668648</v>
      </c>
      <c r="C57" s="334">
        <f t="shared" si="4"/>
        <v>3.897808289362867</v>
      </c>
      <c r="D57" s="320">
        <f>SUM('[15]Gcta'!$N$583)/1000</f>
        <v>201075.126309</v>
      </c>
      <c r="E57" s="321">
        <f t="shared" si="5"/>
        <v>57.373210302845564</v>
      </c>
      <c r="F57" s="378"/>
      <c r="G57" s="329"/>
    </row>
    <row r="58" spans="1:7" ht="15.75">
      <c r="A58" s="319" t="s">
        <v>123</v>
      </c>
      <c r="B58" s="320">
        <f>SUM('[15]Gcta'!$F$615)/1000</f>
        <v>28350.028209</v>
      </c>
      <c r="C58" s="334">
        <f t="shared" si="4"/>
        <v>0.31530058131301064</v>
      </c>
      <c r="D58" s="320">
        <f>SUM('[15]Gcta'!$N$615)/1000</f>
        <v>21269.748489</v>
      </c>
      <c r="E58" s="321">
        <f t="shared" si="5"/>
        <v>75.02549321008333</v>
      </c>
      <c r="F58" s="378"/>
      <c r="G58" s="329"/>
    </row>
    <row r="59" spans="1:7" ht="15.75">
      <c r="A59" s="319" t="s">
        <v>124</v>
      </c>
      <c r="B59" s="320">
        <f>SUM('[15]Gcta'!$F$640)/1000</f>
        <v>26465.375255</v>
      </c>
      <c r="C59" s="334">
        <f t="shared" si="4"/>
        <v>0.2943400317294714</v>
      </c>
      <c r="D59" s="320">
        <f>SUM('[15]Gcta'!$N$640)/1000</f>
        <v>22324.302882</v>
      </c>
      <c r="E59" s="321">
        <f t="shared" si="5"/>
        <v>84.35286734799786</v>
      </c>
      <c r="F59" s="378"/>
      <c r="G59" s="329"/>
    </row>
    <row r="60" spans="1:7" ht="15.75">
      <c r="A60" s="319" t="s">
        <v>125</v>
      </c>
      <c r="B60" s="320">
        <f>SUM('[15]Gcta'!$F$655)/1000</f>
        <v>564749.742287</v>
      </c>
      <c r="C60" s="334">
        <f t="shared" si="4"/>
        <v>6.280978654650342</v>
      </c>
      <c r="D60" s="320">
        <f>SUM('[15]Gcta'!$N$655)/1000</f>
        <v>333581.41692799993</v>
      </c>
      <c r="E60" s="321">
        <f t="shared" si="5"/>
        <v>59.06712158506436</v>
      </c>
      <c r="F60" s="378"/>
      <c r="G60" s="329"/>
    </row>
    <row r="61" spans="1:7" ht="16.5" thickBot="1">
      <c r="A61" s="343" t="s">
        <v>126</v>
      </c>
      <c r="B61" s="344">
        <f>SUM('[15]Gcta'!$F$763)/1000</f>
        <v>52285.08364</v>
      </c>
      <c r="C61" s="336">
        <f t="shared" si="4"/>
        <v>0.5814991485778448</v>
      </c>
      <c r="D61" s="344">
        <f>SUM('[15]Gcta'!$N$763)/1000</f>
        <v>39569.343195999994</v>
      </c>
      <c r="E61" s="326">
        <f t="shared" si="5"/>
        <v>75.67998450274641</v>
      </c>
      <c r="F61" s="378"/>
      <c r="G61" s="329"/>
    </row>
    <row r="62" spans="1:7" ht="17.25" customHeight="1" thickBot="1">
      <c r="A62" s="342"/>
      <c r="B62" s="340"/>
      <c r="C62" s="341"/>
      <c r="F62" s="333"/>
      <c r="G62" s="341"/>
    </row>
    <row r="63" spans="1:7" ht="15.75">
      <c r="A63" s="316"/>
      <c r="B63" s="462" t="s">
        <v>351</v>
      </c>
      <c r="C63" s="462"/>
      <c r="D63" s="462"/>
      <c r="E63" s="387"/>
      <c r="F63" s="333"/>
      <c r="G63" s="341"/>
    </row>
    <row r="64" spans="1:7" ht="15.75">
      <c r="A64" s="352"/>
      <c r="B64" s="388" t="s">
        <v>352</v>
      </c>
      <c r="C64" s="388"/>
      <c r="D64" s="388" t="s">
        <v>353</v>
      </c>
      <c r="E64" s="389"/>
      <c r="F64" s="333"/>
      <c r="G64" s="341"/>
    </row>
    <row r="65" spans="1:7" ht="15.75">
      <c r="A65" s="352" t="s">
        <v>350</v>
      </c>
      <c r="B65" s="320">
        <f>SUM(B66:B68)</f>
        <v>4944481.064742898</v>
      </c>
      <c r="C65" s="388"/>
      <c r="D65" s="320">
        <f>SUM(D66:D68)</f>
        <v>1566772.9720493979</v>
      </c>
      <c r="E65" s="389"/>
      <c r="F65" s="333"/>
      <c r="G65" s="341"/>
    </row>
    <row r="66" spans="1:7" ht="15.75">
      <c r="A66" s="319" t="s">
        <v>300</v>
      </c>
      <c r="B66" s="320">
        <f>SUM('[15]Gent'!$AV$55)/1000</f>
        <v>4099614.508322998</v>
      </c>
      <c r="C66" s="383"/>
      <c r="D66" s="320">
        <f>SUM('[15]Gent'!$AW$55)/1000</f>
        <v>2252476.9734575977</v>
      </c>
      <c r="E66" s="384"/>
      <c r="F66" s="333"/>
      <c r="G66" s="341"/>
    </row>
    <row r="67" spans="1:7" ht="18" customHeight="1">
      <c r="A67" s="319" t="s">
        <v>303</v>
      </c>
      <c r="B67" s="320">
        <f>SUM('[15]Gent'!$AV$63)/1000</f>
        <v>772193.2750258</v>
      </c>
      <c r="C67" s="383"/>
      <c r="D67" s="320">
        <f>SUM('[15]Gent'!$AW$63)/1000</f>
        <v>-404234.4976831999</v>
      </c>
      <c r="E67" s="384"/>
      <c r="F67" s="333"/>
      <c r="G67" s="341"/>
    </row>
    <row r="68" spans="1:7" ht="16.5" thickBot="1">
      <c r="A68" s="343" t="s">
        <v>304</v>
      </c>
      <c r="B68" s="344">
        <f>SUM('[15]Gent'!$AV$86)/1000</f>
        <v>72673.28139409995</v>
      </c>
      <c r="C68" s="385"/>
      <c r="D68" s="344">
        <f>SUM('[15]Gent'!$AW$86)/1000</f>
        <v>-281469.5037249999</v>
      </c>
      <c r="E68" s="386"/>
      <c r="F68" s="333"/>
      <c r="G68" s="341"/>
    </row>
    <row r="69" spans="1:7" ht="14.25" customHeight="1" thickBot="1">
      <c r="A69" s="342"/>
      <c r="B69" s="340"/>
      <c r="C69" s="341"/>
      <c r="F69" s="333"/>
      <c r="G69" s="341"/>
    </row>
    <row r="70" spans="1:7" ht="15.75">
      <c r="A70" s="455" t="s">
        <v>295</v>
      </c>
      <c r="B70" s="457" t="s">
        <v>9</v>
      </c>
      <c r="C70" s="451" t="s">
        <v>296</v>
      </c>
      <c r="D70" s="453" t="s">
        <v>297</v>
      </c>
      <c r="E70" s="454"/>
      <c r="F70" s="333"/>
      <c r="G70" s="341"/>
    </row>
    <row r="71" spans="1:7" ht="16.5" thickBot="1">
      <c r="A71" s="456"/>
      <c r="B71" s="458"/>
      <c r="C71" s="452"/>
      <c r="D71" s="364" t="s">
        <v>298</v>
      </c>
      <c r="E71" s="392" t="s">
        <v>112</v>
      </c>
      <c r="F71" s="396"/>
      <c r="G71" s="395"/>
    </row>
    <row r="72" spans="1:7" ht="31.5">
      <c r="A72" s="316" t="s">
        <v>320</v>
      </c>
      <c r="B72" s="330">
        <f>SUM(B73:B75)</f>
        <v>544078.537411</v>
      </c>
      <c r="C72" s="331">
        <f>SUM(B72/B$72)*100</f>
        <v>100</v>
      </c>
      <c r="D72" s="330">
        <f>SUM(D73:D75)</f>
        <v>236943.60327800002</v>
      </c>
      <c r="E72" s="317">
        <f>SUM(D72/B72)*100</f>
        <v>43.549522171099994</v>
      </c>
      <c r="F72" s="390"/>
      <c r="G72" s="393"/>
    </row>
    <row r="73" spans="1:7" ht="15.75">
      <c r="A73" s="319" t="s">
        <v>321</v>
      </c>
      <c r="B73" s="320">
        <f>SUM('[15]Gcta'!$F$291)/1000</f>
        <v>113088.623722</v>
      </c>
      <c r="C73" s="334">
        <f>SUM(B73/B$72)*100</f>
        <v>20.7853491630331</v>
      </c>
      <c r="D73" s="320">
        <f>SUM('[15]Gcta'!$N$291)/1000</f>
        <v>84177.211464</v>
      </c>
      <c r="E73" s="321">
        <f>SUM(D73/B73)*100</f>
        <v>74.43472976638972</v>
      </c>
      <c r="F73" s="378"/>
      <c r="G73" s="394"/>
    </row>
    <row r="74" spans="1:7" ht="15.75">
      <c r="A74" s="319" t="s">
        <v>322</v>
      </c>
      <c r="B74" s="320">
        <f>SUM('[15]Gcta'!$F$296)/1000</f>
        <v>272497.92302100005</v>
      </c>
      <c r="C74" s="334">
        <f>SUM(B74/B$72)*100</f>
        <v>50.08429928474711</v>
      </c>
      <c r="D74" s="320">
        <f>SUM('[15]Gcta'!$N$296)/1000</f>
        <v>137277.93592</v>
      </c>
      <c r="E74" s="321">
        <f>SUM(D74/B74)*100</f>
        <v>50.37760816599717</v>
      </c>
      <c r="F74" s="378"/>
      <c r="G74" s="394"/>
    </row>
    <row r="75" spans="1:7" ht="15.75">
      <c r="A75" s="347" t="s">
        <v>323</v>
      </c>
      <c r="B75" s="320">
        <f>SUM('[15]Gcta'!$F$290-'[15]Gcta'!$F$291-'[15]Gcta'!$F$296)/1000</f>
        <v>158491.99066799998</v>
      </c>
      <c r="C75" s="334">
        <f>SUM(B75/B$72)*100</f>
        <v>29.130351552219793</v>
      </c>
      <c r="D75" s="320">
        <f>SUM('[15]Gcta'!$N$290-'[15]Gcta'!$N$291-'[15]Gcta'!$N$296)/1000</f>
        <v>15488.455894000024</v>
      </c>
      <c r="E75" s="321">
        <f>SUM(D75/B75)*100</f>
        <v>9.77239028213379</v>
      </c>
      <c r="F75" s="378"/>
      <c r="G75" s="394"/>
    </row>
    <row r="76" spans="1:7" ht="15.75">
      <c r="A76" s="347" t="s">
        <v>324</v>
      </c>
      <c r="B76" s="320"/>
      <c r="C76" s="348">
        <f>SUM(B72/B97)*100</f>
        <v>0.09947482268265347</v>
      </c>
      <c r="D76" s="335"/>
      <c r="E76" s="332"/>
      <c r="F76" s="327"/>
      <c r="G76" s="327"/>
    </row>
    <row r="77" spans="1:7" ht="15.75">
      <c r="A77" s="347" t="s">
        <v>325</v>
      </c>
      <c r="B77" s="320"/>
      <c r="C77" s="348">
        <f>SUM(B72/B98)*100</f>
        <v>0.3840735122201045</v>
      </c>
      <c r="D77" s="335"/>
      <c r="E77" s="332"/>
      <c r="F77" s="327"/>
      <c r="G77" s="327"/>
    </row>
    <row r="78" spans="1:7" ht="20.25" customHeight="1" hidden="1">
      <c r="A78" s="447" t="s">
        <v>326</v>
      </c>
      <c r="B78" s="448"/>
      <c r="C78" s="448"/>
      <c r="D78" s="448"/>
      <c r="E78" s="449"/>
      <c r="F78" s="327"/>
      <c r="G78" s="327"/>
    </row>
    <row r="79" spans="1:7" ht="33" customHeight="1">
      <c r="A79" s="319" t="s">
        <v>358</v>
      </c>
      <c r="B79" s="320"/>
      <c r="C79" s="348">
        <v>3.17</v>
      </c>
      <c r="D79" s="335"/>
      <c r="E79" s="332"/>
      <c r="F79" s="327"/>
      <c r="G79" s="327"/>
    </row>
    <row r="80" spans="1:7" ht="32.25" thickBot="1">
      <c r="A80" s="343" t="s">
        <v>327</v>
      </c>
      <c r="B80" s="344"/>
      <c r="C80" s="349">
        <v>23.86</v>
      </c>
      <c r="D80" s="337"/>
      <c r="E80" s="338"/>
      <c r="F80" s="327"/>
      <c r="G80" s="327"/>
    </row>
    <row r="81" spans="1:7" ht="15.75">
      <c r="A81" s="339"/>
      <c r="B81" s="378"/>
      <c r="C81" s="397"/>
      <c r="D81" s="327"/>
      <c r="E81" s="327"/>
      <c r="F81" s="327"/>
      <c r="G81" s="327"/>
    </row>
    <row r="82" spans="1:7" ht="16.5" thickBot="1">
      <c r="A82" s="342"/>
      <c r="B82" s="350" t="s">
        <v>328</v>
      </c>
      <c r="C82" s="351" t="s">
        <v>13</v>
      </c>
      <c r="F82" s="327"/>
      <c r="G82" s="327"/>
    </row>
    <row r="83" spans="1:7" ht="15.75">
      <c r="A83" s="316" t="s">
        <v>329</v>
      </c>
      <c r="B83" s="330">
        <f>(B84+B88)</f>
        <v>6671709.143278379</v>
      </c>
      <c r="C83" s="317">
        <f>SUM(B83/B83)*100</f>
        <v>100</v>
      </c>
      <c r="D83" s="327"/>
      <c r="E83" s="327"/>
      <c r="F83" s="327"/>
      <c r="G83" s="327"/>
    </row>
    <row r="84" spans="1:7" ht="15.75">
      <c r="A84" s="352" t="s">
        <v>330</v>
      </c>
      <c r="B84" s="353">
        <f>SUM(B85:B87)</f>
        <v>3950833.89144965</v>
      </c>
      <c r="C84" s="468">
        <f>SUM(B84/B$83)*100</f>
        <v>59.217717778210414</v>
      </c>
      <c r="D84" s="327"/>
      <c r="E84" s="327"/>
      <c r="F84" s="327"/>
      <c r="G84" s="327"/>
    </row>
    <row r="85" spans="1:7" ht="15.75">
      <c r="A85" s="319" t="s">
        <v>362</v>
      </c>
      <c r="B85" s="485">
        <v>3711929.14532841</v>
      </c>
      <c r="C85" s="467">
        <f>SUM(B85/B$83)*100</f>
        <v>55.636855048876164</v>
      </c>
      <c r="D85" s="327"/>
      <c r="E85" s="327"/>
      <c r="F85" s="327"/>
      <c r="G85" s="327"/>
    </row>
    <row r="86" spans="1:7" ht="15.75">
      <c r="A86" s="319" t="s">
        <v>331</v>
      </c>
      <c r="B86" s="485">
        <v>237806.88003567004</v>
      </c>
      <c r="C86" s="467">
        <f>SUM(B86/B$83)*100</f>
        <v>3.5644071845556393</v>
      </c>
      <c r="D86" s="327"/>
      <c r="E86" s="327"/>
      <c r="F86" s="327"/>
      <c r="G86" s="327"/>
    </row>
    <row r="87" spans="1:7" ht="15.75">
      <c r="A87" s="483" t="s">
        <v>363</v>
      </c>
      <c r="B87" s="485">
        <v>1097.86608557</v>
      </c>
      <c r="C87" s="467">
        <f>SUM(B87/B$83)*100</f>
        <v>0.01645554477859814</v>
      </c>
      <c r="D87" s="329"/>
      <c r="E87" s="327"/>
      <c r="F87" s="327"/>
      <c r="G87" s="327"/>
    </row>
    <row r="88" spans="1:7" ht="15.75">
      <c r="A88" s="352" t="s">
        <v>332</v>
      </c>
      <c r="B88" s="353">
        <f>SUM(B89:B95)</f>
        <v>2720875.251828729</v>
      </c>
      <c r="C88" s="468">
        <f>SUM(B88/B$83)*100</f>
        <v>40.78228222178959</v>
      </c>
      <c r="D88" s="327"/>
      <c r="E88" s="327"/>
      <c r="F88" s="327"/>
      <c r="G88" s="327"/>
    </row>
    <row r="89" spans="1:7" ht="15.75">
      <c r="A89" s="319" t="s">
        <v>333</v>
      </c>
      <c r="B89" s="485">
        <v>2497946.3994362196</v>
      </c>
      <c r="C89" s="321">
        <f>SUM(B89/B$7)*100</f>
        <v>117.50892542770947</v>
      </c>
      <c r="D89" s="327"/>
      <c r="E89" s="327"/>
      <c r="F89" s="327"/>
      <c r="G89" s="327"/>
    </row>
    <row r="90" spans="1:7" ht="15.75">
      <c r="A90" s="319" t="s">
        <v>334</v>
      </c>
      <c r="B90" s="485">
        <v>31419.25687225</v>
      </c>
      <c r="C90" s="321">
        <f aca="true" t="shared" si="6" ref="C90:C95">SUM(B90/B$7)*100</f>
        <v>1.4780313595313972</v>
      </c>
      <c r="D90" s="327"/>
      <c r="E90" s="327"/>
      <c r="F90" s="327"/>
      <c r="G90" s="327"/>
    </row>
    <row r="91" spans="1:7" ht="15.75">
      <c r="A91" s="319" t="s">
        <v>335</v>
      </c>
      <c r="B91" s="485">
        <v>629.21023</v>
      </c>
      <c r="C91" s="321">
        <f t="shared" si="6"/>
        <v>0.029599441369962752</v>
      </c>
      <c r="D91" s="327"/>
      <c r="E91" s="327"/>
      <c r="F91" s="327"/>
      <c r="G91" s="327"/>
    </row>
    <row r="92" spans="1:7" ht="15.75">
      <c r="A92" s="319" t="s">
        <v>336</v>
      </c>
      <c r="B92" s="485">
        <v>61000.17639750001</v>
      </c>
      <c r="C92" s="321">
        <f t="shared" si="6"/>
        <v>2.8695832628709597</v>
      </c>
      <c r="D92" s="327"/>
      <c r="E92" s="327"/>
      <c r="F92" s="327"/>
      <c r="G92" s="327"/>
    </row>
    <row r="93" spans="1:7" ht="15.75">
      <c r="A93" s="319" t="s">
        <v>337</v>
      </c>
      <c r="B93" s="485">
        <v>112750.91861222</v>
      </c>
      <c r="C93" s="321">
        <f t="shared" si="6"/>
        <v>5.304052677070822</v>
      </c>
      <c r="D93" s="327"/>
      <c r="E93" s="327"/>
      <c r="F93" s="327"/>
      <c r="G93" s="327"/>
    </row>
    <row r="94" spans="1:7" ht="14.25" customHeight="1">
      <c r="A94" s="319" t="s">
        <v>364</v>
      </c>
      <c r="B94" s="485">
        <v>1317.32811959</v>
      </c>
      <c r="C94" s="321">
        <f t="shared" si="6"/>
        <v>0.0619700293824013</v>
      </c>
      <c r="D94" s="318"/>
      <c r="E94" s="318"/>
      <c r="F94" s="318"/>
      <c r="G94" s="318"/>
    </row>
    <row r="95" spans="1:3" ht="16.5" thickBot="1">
      <c r="A95" s="343" t="s">
        <v>323</v>
      </c>
      <c r="B95" s="486">
        <v>15811.962160949999</v>
      </c>
      <c r="C95" s="326">
        <f t="shared" si="6"/>
        <v>0.7438296845985943</v>
      </c>
    </row>
    <row r="96" spans="1:3" ht="15.75">
      <c r="A96" s="339"/>
      <c r="B96" s="484"/>
      <c r="C96" s="329"/>
    </row>
    <row r="97" spans="1:3" ht="15.75">
      <c r="A97" s="342" t="s">
        <v>360</v>
      </c>
      <c r="B97" s="473">
        <v>546951000</v>
      </c>
      <c r="C97" s="354"/>
    </row>
    <row r="98" spans="1:3" ht="15.75">
      <c r="A98" s="314" t="s">
        <v>361</v>
      </c>
      <c r="B98" s="473">
        <v>141660000</v>
      </c>
      <c r="C98" s="355"/>
    </row>
    <row r="99" ht="15.75">
      <c r="B99" s="356" t="s">
        <v>339</v>
      </c>
    </row>
    <row r="100" spans="1:5" ht="15.75">
      <c r="A100" s="482" t="s">
        <v>319</v>
      </c>
      <c r="B100" s="482"/>
      <c r="C100" s="482"/>
      <c r="D100" s="482"/>
      <c r="E100" s="482"/>
    </row>
    <row r="101" spans="1:3" ht="15.75">
      <c r="A101" s="481" t="s">
        <v>338</v>
      </c>
      <c r="B101" s="481"/>
      <c r="C101" s="481"/>
    </row>
  </sheetData>
  <mergeCells count="21">
    <mergeCell ref="A2:A3"/>
    <mergeCell ref="B2:B3"/>
    <mergeCell ref="C2:C3"/>
    <mergeCell ref="A38:A39"/>
    <mergeCell ref="B38:B39"/>
    <mergeCell ref="D2:D3"/>
    <mergeCell ref="E2:E3"/>
    <mergeCell ref="B63:D63"/>
    <mergeCell ref="B52:B53"/>
    <mergeCell ref="C52:C53"/>
    <mergeCell ref="D38:E38"/>
    <mergeCell ref="A78:E78"/>
    <mergeCell ref="A1:E1"/>
    <mergeCell ref="A101:C101"/>
    <mergeCell ref="C38:C39"/>
    <mergeCell ref="D52:E52"/>
    <mergeCell ref="A70:A71"/>
    <mergeCell ref="B70:B71"/>
    <mergeCell ref="C70:C71"/>
    <mergeCell ref="D70:E70"/>
    <mergeCell ref="A52:A53"/>
  </mergeCells>
  <printOptions horizontalCentered="1" verticalCentered="1"/>
  <pageMargins left="0" right="0" top="0.46" bottom="0.39" header="0" footer="0"/>
  <pageSetup horizontalDpi="600" verticalDpi="600" orientation="portrait" scale="85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rgonzalez</dc:creator>
  <cp:keywords/>
  <dc:description/>
  <cp:lastModifiedBy>rgonzalez</cp:lastModifiedBy>
  <cp:lastPrinted>2011-11-04T21:23:10Z</cp:lastPrinted>
  <dcterms:created xsi:type="dcterms:W3CDTF">2011-11-02T20:23:05Z</dcterms:created>
  <dcterms:modified xsi:type="dcterms:W3CDTF">2011-11-04T22:00:28Z</dcterms:modified>
  <cp:category/>
  <cp:version/>
  <cp:contentType/>
  <cp:contentStatus/>
</cp:coreProperties>
</file>